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20" activeTab="8"/>
  </bookViews>
  <sheets>
    <sheet name="Step 1 (LT)" sheetId="1" r:id="rId1"/>
    <sheet name="Step 2 (LT)" sheetId="2" r:id="rId2"/>
    <sheet name="Step 3 (LT)" sheetId="3" r:id="rId3"/>
    <sheet name="Step 4 (LT)" sheetId="4" r:id="rId4"/>
    <sheet name="Step 5a (LT)" sheetId="5" r:id="rId5"/>
    <sheet name="Step 5b (LT)" sheetId="6" r:id="rId6"/>
    <sheet name="Step 5c (LT)" sheetId="7" r:id="rId7"/>
    <sheet name="Step 6 (LT)" sheetId="8" r:id="rId8"/>
    <sheet name="Step 7 (LT)" sheetId="9" r:id="rId9"/>
    <sheet name="Costs_revenues_LT" sheetId="10" r:id="rId10"/>
    <sheet name="sub_mask_LT" sheetId="11" r:id="rId11"/>
    <sheet name="Step 1 (CZ)" sheetId="12" r:id="rId12"/>
    <sheet name="Step 2 (CZ)" sheetId="13" r:id="rId13"/>
    <sheet name="Step 3 (CZ)" sheetId="14" r:id="rId14"/>
    <sheet name="Step 4 (CZ)" sheetId="15" r:id="rId15"/>
    <sheet name="Step 5a (CZ)" sheetId="16" r:id="rId16"/>
    <sheet name="Step 5b (CZ)" sheetId="17" r:id="rId17"/>
    <sheet name="Step 5c (CZ)" sheetId="18" r:id="rId18"/>
    <sheet name="Step 6 (CZ)" sheetId="19" r:id="rId19"/>
    <sheet name="Step 7 (CZ)" sheetId="20" r:id="rId20"/>
    <sheet name="Costs_revenues_CZ" sheetId="21" r:id="rId21"/>
    <sheet name="sub_mask_CZ_AFI" sheetId="22" r:id="rId22"/>
    <sheet name="sub_mask_CZ_HLP" sheetId="23" r:id="rId23"/>
    <sheet name="Costs_revenues_all" sheetId="24" r:id="rId24"/>
    <sheet name="Sub_mask_all" sheetId="25" r:id="rId25"/>
  </sheets>
  <externalReferences>
    <externalReference r:id="rId28"/>
  </externalReferences>
  <definedNames>
    <definedName name="Excel_BuiltIn_Print_Area_6">#REF!</definedName>
    <definedName name="Excel_BuiltIn_Print_Area_7">#REF!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8"/>
            <color indexed="8"/>
            <rFont val="Times New Roman"/>
            <family val="1"/>
          </rPr>
          <t xml:space="preserve">Andrea:
</t>
        </r>
        <r>
          <rPr>
            <sz val="8"/>
            <color indexed="8"/>
            <rFont val="Times New Roman"/>
            <family val="1"/>
          </rPr>
          <t>CZ, DE, IT and LT</t>
        </r>
      </text>
    </comment>
    <comment ref="B31" authorId="0">
      <text>
        <r>
          <rPr>
            <b/>
            <sz val="8"/>
            <color indexed="8"/>
            <rFont val="Times New Roman"/>
            <family val="1"/>
          </rPr>
          <t xml:space="preserve">Andrea:
</t>
        </r>
        <r>
          <rPr>
            <sz val="8"/>
            <color indexed="8"/>
            <rFont val="Times New Roman"/>
            <family val="1"/>
          </rPr>
          <t>IT</t>
        </r>
      </text>
    </comment>
    <comment ref="B32" authorId="0">
      <text>
        <r>
          <rPr>
            <b/>
            <sz val="8"/>
            <color indexed="8"/>
            <rFont val="Times New Roman"/>
            <family val="1"/>
          </rPr>
          <t xml:space="preserve">Andrea:
</t>
        </r>
        <r>
          <rPr>
            <sz val="8"/>
            <color indexed="8"/>
            <rFont val="Times New Roman"/>
            <family val="1"/>
          </rPr>
          <t xml:space="preserve">sub-element for Value of forest stand calculation in LT </t>
        </r>
      </text>
    </comment>
    <comment ref="A50" authorId="0">
      <text>
        <r>
          <rPr>
            <b/>
            <sz val="8"/>
            <color indexed="8"/>
            <rFont val="Times New Roman"/>
            <family val="1"/>
          </rPr>
          <t xml:space="preserve">Andrea:
</t>
        </r>
        <r>
          <rPr>
            <sz val="8"/>
            <color indexed="8"/>
            <rFont val="Times New Roman"/>
            <family val="1"/>
          </rPr>
          <t>but covered labour consumption and labour price</t>
        </r>
      </text>
    </comment>
    <comment ref="B50" authorId="0">
      <text>
        <r>
          <rPr>
            <b/>
            <sz val="8"/>
            <color indexed="8"/>
            <rFont val="Times New Roman"/>
            <family val="1"/>
          </rPr>
          <t xml:space="preserve">Andrea:
</t>
        </r>
        <r>
          <rPr>
            <sz val="8"/>
            <color indexed="8"/>
            <rFont val="Times New Roman"/>
            <family val="1"/>
          </rPr>
          <t xml:space="preserve">sub-element for Value of forest stand calculation in LT </t>
        </r>
      </text>
    </comment>
    <comment ref="A58" authorId="0">
      <text>
        <r>
          <rPr>
            <b/>
            <sz val="8"/>
            <color indexed="8"/>
            <rFont val="Times New Roman"/>
            <family val="1"/>
          </rPr>
          <t xml:space="preserve">INEA:
</t>
        </r>
        <r>
          <rPr>
            <sz val="8"/>
            <color indexed="8"/>
            <rFont val="Times New Roman"/>
            <family val="1"/>
          </rPr>
          <t xml:space="preserve">In other cases (AEM) this cost is under SE336
</t>
        </r>
        <r>
          <rPr>
            <b/>
            <sz val="8"/>
            <color indexed="10"/>
            <rFont val="Times New Roman"/>
            <family val="1"/>
          </rPr>
          <t xml:space="preserve">VUZE:
</t>
        </r>
        <r>
          <rPr>
            <sz val="8"/>
            <color indexed="10"/>
            <rFont val="Times New Roman"/>
            <family val="1"/>
          </rPr>
          <t>OK can be under overheads</t>
        </r>
      </text>
    </comment>
    <comment ref="B58" authorId="0">
      <text>
        <r>
          <rPr>
            <b/>
            <sz val="8"/>
            <color indexed="8"/>
            <rFont val="Times New Roman"/>
            <family val="1"/>
          </rPr>
          <t xml:space="preserve">Andrea:
</t>
        </r>
        <r>
          <rPr>
            <sz val="8"/>
            <color indexed="8"/>
            <rFont val="Times New Roman"/>
            <family val="1"/>
          </rPr>
          <t>LT but excluded</t>
        </r>
      </text>
    </comment>
    <comment ref="B70" authorId="0">
      <text>
        <r>
          <rPr>
            <b/>
            <sz val="8"/>
            <color indexed="8"/>
            <rFont val="Times New Roman"/>
            <family val="1"/>
          </rPr>
          <t xml:space="preserve">CZ,DE, LT
VUZE:
</t>
        </r>
        <r>
          <rPr>
            <sz val="8"/>
            <color indexed="8"/>
            <rFont val="Times New Roman"/>
            <family val="1"/>
          </rPr>
          <t xml:space="preserve">based on (income - costs in the year of harvest) - difficult calculation based on coefficients, density, deductions…
</t>
        </r>
        <r>
          <rPr>
            <b/>
            <sz val="8"/>
            <color indexed="8"/>
            <rFont val="Times New Roman"/>
            <family val="1"/>
          </rPr>
          <t xml:space="preserve">VUZE:
</t>
        </r>
        <r>
          <rPr>
            <sz val="8"/>
            <color indexed="8"/>
            <rFont val="Times New Roman"/>
            <family val="1"/>
          </rPr>
          <t>part of calculation for clear cutting prohibition
(mean volume *(price- costs))</t>
        </r>
      </text>
    </comment>
    <comment ref="B72" authorId="0">
      <text>
        <r>
          <rPr>
            <b/>
            <sz val="8"/>
            <color indexed="8"/>
            <rFont val="Times New Roman"/>
            <family val="1"/>
          </rPr>
          <t xml:space="preserve">VUZE:
</t>
        </r>
        <r>
          <rPr>
            <sz val="8"/>
            <color indexed="8"/>
            <rFont val="Times New Roman"/>
            <family val="1"/>
          </rPr>
          <t xml:space="preserve">Hlpa / rotation period
LT as well
</t>
        </r>
      </text>
    </comment>
    <comment ref="B73" authorId="0">
      <text>
        <r>
          <rPr>
            <b/>
            <sz val="8"/>
            <color indexed="8"/>
            <rFont val="Times New Roman"/>
            <family val="1"/>
          </rPr>
          <t xml:space="preserve">Andrea:
</t>
        </r>
        <r>
          <rPr>
            <sz val="8"/>
            <color indexed="8"/>
            <rFont val="Times New Roman"/>
            <family val="1"/>
          </rPr>
          <t>DE and LT</t>
        </r>
      </text>
    </comment>
  </commentList>
</comments>
</file>

<file path=xl/comments17.xml><?xml version="1.0" encoding="utf-8"?>
<comments xmlns="http://schemas.openxmlformats.org/spreadsheetml/2006/main">
  <authors>
    <author>Andrea</author>
  </authors>
  <commentList>
    <comment ref="G9" authorId="0">
      <text>
        <r>
          <rPr>
            <b/>
            <sz val="8"/>
            <rFont val="Tahoma"/>
            <family val="0"/>
          </rPr>
          <t>VUZE:</t>
        </r>
        <r>
          <rPr>
            <sz val="8"/>
            <rFont val="Tahoma"/>
            <family val="0"/>
          </rPr>
          <t xml:space="preserve">
mainly Decree No 335/2006 containing formula for calculation of tabled value of forest stand = Thlpa</t>
        </r>
      </text>
    </comment>
  </commentList>
</comments>
</file>

<file path=xl/comments18.xml><?xml version="1.0" encoding="utf-8"?>
<comments xmlns="http://schemas.openxmlformats.org/spreadsheetml/2006/main">
  <authors>
    <author>Andrea</author>
  </authors>
  <commentList>
    <comment ref="K10" authorId="0">
      <text>
        <r>
          <rPr>
            <b/>
            <sz val="8"/>
            <rFont val="Tahoma"/>
            <family val="0"/>
          </rPr>
          <t>Andrea:</t>
        </r>
        <r>
          <rPr>
            <sz val="8"/>
            <rFont val="Tahoma"/>
            <family val="0"/>
          </rPr>
          <t xml:space="preserve">
Value of forest stands</t>
        </r>
      </text>
    </comment>
    <comment ref="H10" authorId="0">
      <text>
        <r>
          <rPr>
            <b/>
            <sz val="8"/>
            <rFont val="Tahoma"/>
            <family val="0"/>
          </rPr>
          <t>Andrea:</t>
        </r>
        <r>
          <rPr>
            <sz val="8"/>
            <rFont val="Tahoma"/>
            <family val="0"/>
          </rPr>
          <t xml:space="preserve">
Table Value of Forest Stands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8"/>
            <color indexed="8"/>
            <rFont val="Times New Roman"/>
            <family val="1"/>
          </rPr>
          <t xml:space="preserve">Andrea:
</t>
        </r>
        <r>
          <rPr>
            <sz val="8"/>
            <color indexed="8"/>
            <rFont val="Times New Roman"/>
            <family val="1"/>
          </rPr>
          <t>CZ, DE, IT and LT</t>
        </r>
      </text>
    </comment>
    <comment ref="B31" authorId="0">
      <text>
        <r>
          <rPr>
            <b/>
            <sz val="8"/>
            <color indexed="8"/>
            <rFont val="Times New Roman"/>
            <family val="1"/>
          </rPr>
          <t xml:space="preserve">Andrea:
</t>
        </r>
        <r>
          <rPr>
            <sz val="8"/>
            <color indexed="8"/>
            <rFont val="Times New Roman"/>
            <family val="1"/>
          </rPr>
          <t>IT</t>
        </r>
      </text>
    </comment>
    <comment ref="B32" authorId="0">
      <text>
        <r>
          <rPr>
            <b/>
            <sz val="8"/>
            <color indexed="8"/>
            <rFont val="Times New Roman"/>
            <family val="1"/>
          </rPr>
          <t xml:space="preserve">Andrea:
</t>
        </r>
        <r>
          <rPr>
            <sz val="8"/>
            <color indexed="8"/>
            <rFont val="Times New Roman"/>
            <family val="1"/>
          </rPr>
          <t xml:space="preserve">sub-element for Value of forest stand calculation in LT </t>
        </r>
      </text>
    </comment>
    <comment ref="B45" authorId="0">
      <text>
        <r>
          <rPr>
            <b/>
            <sz val="8"/>
            <color indexed="8"/>
            <rFont val="Times New Roman"/>
            <family val="1"/>
          </rPr>
          <t xml:space="preserve">Andrea:
</t>
        </r>
        <r>
          <rPr>
            <sz val="8"/>
            <color indexed="8"/>
            <rFont val="Times New Roman"/>
            <family val="1"/>
          </rPr>
          <t xml:space="preserve">DE
</t>
        </r>
      </text>
    </comment>
    <comment ref="A50" authorId="0">
      <text>
        <r>
          <rPr>
            <b/>
            <sz val="8"/>
            <color indexed="8"/>
            <rFont val="Times New Roman"/>
            <family val="1"/>
          </rPr>
          <t xml:space="preserve">Andrea:
</t>
        </r>
        <r>
          <rPr>
            <sz val="8"/>
            <color indexed="8"/>
            <rFont val="Times New Roman"/>
            <family val="1"/>
          </rPr>
          <t>but covered labour consumption and labour price</t>
        </r>
      </text>
    </comment>
    <comment ref="B50" authorId="0">
      <text>
        <r>
          <rPr>
            <b/>
            <sz val="8"/>
            <color indexed="8"/>
            <rFont val="Times New Roman"/>
            <family val="1"/>
          </rPr>
          <t xml:space="preserve">Andrea:
</t>
        </r>
        <r>
          <rPr>
            <sz val="8"/>
            <color indexed="8"/>
            <rFont val="Times New Roman"/>
            <family val="1"/>
          </rPr>
          <t xml:space="preserve">sub-element for Value of forest stand calculation in LT </t>
        </r>
      </text>
    </comment>
    <comment ref="A58" authorId="0">
      <text>
        <r>
          <rPr>
            <b/>
            <sz val="8"/>
            <color indexed="8"/>
            <rFont val="Times New Roman"/>
            <family val="1"/>
          </rPr>
          <t xml:space="preserve">INEA:
</t>
        </r>
        <r>
          <rPr>
            <sz val="8"/>
            <color indexed="8"/>
            <rFont val="Times New Roman"/>
            <family val="1"/>
          </rPr>
          <t xml:space="preserve">In other cases (AEM) this cost is under SE336
</t>
        </r>
        <r>
          <rPr>
            <b/>
            <sz val="8"/>
            <color indexed="10"/>
            <rFont val="Times New Roman"/>
            <family val="1"/>
          </rPr>
          <t xml:space="preserve">VUZE:
</t>
        </r>
        <r>
          <rPr>
            <sz val="8"/>
            <color indexed="10"/>
            <rFont val="Times New Roman"/>
            <family val="1"/>
          </rPr>
          <t>OK can be under overheads</t>
        </r>
      </text>
    </comment>
    <comment ref="B58" authorId="0">
      <text>
        <r>
          <rPr>
            <b/>
            <sz val="8"/>
            <color indexed="8"/>
            <rFont val="Times New Roman"/>
            <family val="1"/>
          </rPr>
          <t xml:space="preserve">Andrea:
</t>
        </r>
        <r>
          <rPr>
            <sz val="8"/>
            <color indexed="8"/>
            <rFont val="Times New Roman"/>
            <family val="1"/>
          </rPr>
          <t>LT but excluded</t>
        </r>
      </text>
    </comment>
    <comment ref="B70" authorId="0">
      <text>
        <r>
          <rPr>
            <b/>
            <sz val="8"/>
            <color indexed="8"/>
            <rFont val="Times New Roman"/>
            <family val="1"/>
          </rPr>
          <t xml:space="preserve">CZ,DE, LT
VUZE:
</t>
        </r>
        <r>
          <rPr>
            <sz val="8"/>
            <color indexed="8"/>
            <rFont val="Times New Roman"/>
            <family val="1"/>
          </rPr>
          <t xml:space="preserve">based on (income - costs in the year of harvest) - difficult calculation based on coefficients, density, deductions…
</t>
        </r>
        <r>
          <rPr>
            <b/>
            <sz val="8"/>
            <color indexed="8"/>
            <rFont val="Times New Roman"/>
            <family val="1"/>
          </rPr>
          <t xml:space="preserve">VUZE:
</t>
        </r>
        <r>
          <rPr>
            <sz val="8"/>
            <color indexed="8"/>
            <rFont val="Times New Roman"/>
            <family val="1"/>
          </rPr>
          <t>part of calculation for clear cutting prohibition
(mean volume *(price- costs))</t>
        </r>
      </text>
    </comment>
    <comment ref="B72" authorId="0">
      <text>
        <r>
          <rPr>
            <b/>
            <sz val="8"/>
            <color indexed="8"/>
            <rFont val="Times New Roman"/>
            <family val="1"/>
          </rPr>
          <t xml:space="preserve">VUZE:
</t>
        </r>
        <r>
          <rPr>
            <sz val="8"/>
            <color indexed="8"/>
            <rFont val="Times New Roman"/>
            <family val="1"/>
          </rPr>
          <t xml:space="preserve">Hlpa / rotation period
LT as well
</t>
        </r>
      </text>
    </comment>
    <comment ref="B73" authorId="0">
      <text>
        <r>
          <rPr>
            <b/>
            <sz val="8"/>
            <color indexed="8"/>
            <rFont val="Times New Roman"/>
            <family val="1"/>
          </rPr>
          <t xml:space="preserve">Andrea:
</t>
        </r>
        <r>
          <rPr>
            <sz val="8"/>
            <color indexed="8"/>
            <rFont val="Times New Roman"/>
            <family val="1"/>
          </rPr>
          <t>DE and LT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C2" authorId="0">
      <text>
        <r>
          <rPr>
            <b/>
            <sz val="8"/>
            <color indexed="8"/>
            <rFont val="Times New Roman"/>
            <family val="1"/>
          </rPr>
          <t xml:space="preserve">Andrea:
</t>
        </r>
        <r>
          <rPr>
            <sz val="8"/>
            <color indexed="8"/>
            <rFont val="Times New Roman"/>
            <family val="1"/>
          </rPr>
          <t>CZ, DE, IT and LT</t>
        </r>
      </text>
    </comment>
    <comment ref="C31" authorId="0">
      <text>
        <r>
          <rPr>
            <b/>
            <sz val="8"/>
            <color indexed="8"/>
            <rFont val="Times New Roman"/>
            <family val="1"/>
          </rPr>
          <t xml:space="preserve">Andrea:
</t>
        </r>
        <r>
          <rPr>
            <sz val="8"/>
            <color indexed="8"/>
            <rFont val="Times New Roman"/>
            <family val="1"/>
          </rPr>
          <t>IT</t>
        </r>
      </text>
    </comment>
    <comment ref="C32" authorId="0">
      <text>
        <r>
          <rPr>
            <b/>
            <sz val="8"/>
            <color indexed="8"/>
            <rFont val="Times New Roman"/>
            <family val="1"/>
          </rPr>
          <t xml:space="preserve">Andrea:
</t>
        </r>
        <r>
          <rPr>
            <sz val="8"/>
            <color indexed="8"/>
            <rFont val="Times New Roman"/>
            <family val="1"/>
          </rPr>
          <t xml:space="preserve">sub-element for Value of forest stand calculation in LT </t>
        </r>
      </text>
    </comment>
    <comment ref="C45" authorId="0">
      <text>
        <r>
          <rPr>
            <b/>
            <sz val="8"/>
            <color indexed="8"/>
            <rFont val="Times New Roman"/>
            <family val="1"/>
          </rPr>
          <t xml:space="preserve">Andrea:
</t>
        </r>
        <r>
          <rPr>
            <sz val="8"/>
            <color indexed="8"/>
            <rFont val="Times New Roman"/>
            <family val="1"/>
          </rPr>
          <t xml:space="preserve">DE
</t>
        </r>
      </text>
    </comment>
    <comment ref="A46" authorId="0">
      <text>
        <r>
          <rPr>
            <b/>
            <sz val="8"/>
            <color indexed="8"/>
            <rFont val="Times New Roman"/>
            <family val="1"/>
          </rPr>
          <t xml:space="preserve">INEA:
</t>
        </r>
        <r>
          <rPr>
            <sz val="8"/>
            <color indexed="8"/>
            <rFont val="Times New Roman"/>
            <family val="1"/>
          </rPr>
          <t xml:space="preserve">Similar comment in LFA: income reduction should result as the difference between income in "baseline" condition and income under Natura 2000.
To be discussed in Venice
</t>
        </r>
      </text>
    </comment>
    <comment ref="A50" authorId="0">
      <text>
        <r>
          <rPr>
            <b/>
            <sz val="8"/>
            <color indexed="8"/>
            <rFont val="Times New Roman"/>
            <family val="1"/>
          </rPr>
          <t xml:space="preserve">Andrea:
</t>
        </r>
        <r>
          <rPr>
            <sz val="8"/>
            <color indexed="8"/>
            <rFont val="Times New Roman"/>
            <family val="1"/>
          </rPr>
          <t>but covered labour consumption and labour price</t>
        </r>
      </text>
    </comment>
    <comment ref="C50" authorId="0">
      <text>
        <r>
          <rPr>
            <b/>
            <sz val="8"/>
            <color indexed="8"/>
            <rFont val="Times New Roman"/>
            <family val="1"/>
          </rPr>
          <t xml:space="preserve">Andrea:
</t>
        </r>
        <r>
          <rPr>
            <sz val="8"/>
            <color indexed="8"/>
            <rFont val="Times New Roman"/>
            <family val="1"/>
          </rPr>
          <t xml:space="preserve">sub-element for Value of forest stand calculation in LT </t>
        </r>
      </text>
    </comment>
    <comment ref="A58" authorId="0">
      <text>
        <r>
          <rPr>
            <b/>
            <sz val="8"/>
            <color indexed="8"/>
            <rFont val="Times New Roman"/>
            <family val="1"/>
          </rPr>
          <t xml:space="preserve">INEA:
</t>
        </r>
        <r>
          <rPr>
            <sz val="8"/>
            <color indexed="8"/>
            <rFont val="Times New Roman"/>
            <family val="1"/>
          </rPr>
          <t xml:space="preserve">In other cases (AEM) this cost is under SE336
</t>
        </r>
        <r>
          <rPr>
            <b/>
            <sz val="8"/>
            <color indexed="10"/>
            <rFont val="Times New Roman"/>
            <family val="1"/>
          </rPr>
          <t xml:space="preserve">VUZE:
</t>
        </r>
        <r>
          <rPr>
            <sz val="8"/>
            <color indexed="10"/>
            <rFont val="Times New Roman"/>
            <family val="1"/>
          </rPr>
          <t>OK can be under overheads</t>
        </r>
      </text>
    </comment>
    <comment ref="C58" authorId="0">
      <text>
        <r>
          <rPr>
            <b/>
            <sz val="8"/>
            <color indexed="8"/>
            <rFont val="Times New Roman"/>
            <family val="1"/>
          </rPr>
          <t xml:space="preserve">Andrea:
</t>
        </r>
        <r>
          <rPr>
            <sz val="8"/>
            <color indexed="8"/>
            <rFont val="Times New Roman"/>
            <family val="1"/>
          </rPr>
          <t>LT but excluded</t>
        </r>
      </text>
    </comment>
    <comment ref="C61" authorId="0">
      <text>
        <r>
          <rPr>
            <b/>
            <sz val="8"/>
            <color indexed="8"/>
            <rFont val="Times New Roman"/>
            <family val="1"/>
          </rPr>
          <t xml:space="preserve">VUZE:
</t>
        </r>
        <r>
          <rPr>
            <sz val="8"/>
            <color indexed="8"/>
            <rFont val="Times New Roman"/>
            <family val="1"/>
          </rPr>
          <t>DE - removal of undesired generations
This is probably covered in Maintenance costs as well?? And in case of LT in Costs of logging. Sould be clarified / discussed in Venice.</t>
        </r>
      </text>
    </comment>
    <comment ref="A69" authorId="0">
      <text>
        <r>
          <rPr>
            <b/>
            <sz val="8"/>
            <color indexed="8"/>
            <rFont val="Times New Roman"/>
            <family val="1"/>
          </rPr>
          <t xml:space="preserve">INEA:
</t>
        </r>
        <r>
          <rPr>
            <sz val="8"/>
            <color indexed="8"/>
            <rFont val="Times New Roman"/>
            <family val="1"/>
          </rPr>
          <t>Are these different categories of income or different approaches for the calculation of the same economic aggregate? May we discuss it in Venice?</t>
        </r>
      </text>
    </comment>
    <comment ref="C69" authorId="0">
      <text>
        <r>
          <rPr>
            <b/>
            <sz val="8"/>
            <color indexed="8"/>
            <rFont val="Times New Roman"/>
            <family val="1"/>
          </rPr>
          <t xml:space="preserve">Andrea:
</t>
        </r>
        <r>
          <rPr>
            <sz val="8"/>
            <color indexed="8"/>
            <rFont val="Times New Roman"/>
            <family val="1"/>
          </rPr>
          <t>here probably in the similar meaning as "Value of forest stands / Value of dry trees" to identify income loss.
should be clarified in Venice.</t>
        </r>
      </text>
    </comment>
    <comment ref="C70" authorId="0">
      <text>
        <r>
          <rPr>
            <b/>
            <sz val="8"/>
            <color indexed="8"/>
            <rFont val="Times New Roman"/>
            <family val="1"/>
          </rPr>
          <t xml:space="preserve">CZ,DE, LT
VUZE:
</t>
        </r>
        <r>
          <rPr>
            <sz val="8"/>
            <color indexed="8"/>
            <rFont val="Times New Roman"/>
            <family val="1"/>
          </rPr>
          <t xml:space="preserve">based on (income - costs in the year of harvest) - difficult calculation based on coefficients, density, deductions…
</t>
        </r>
        <r>
          <rPr>
            <b/>
            <sz val="8"/>
            <color indexed="8"/>
            <rFont val="Times New Roman"/>
            <family val="1"/>
          </rPr>
          <t xml:space="preserve">VUZE:
</t>
        </r>
        <r>
          <rPr>
            <sz val="8"/>
            <color indexed="8"/>
            <rFont val="Times New Roman"/>
            <family val="1"/>
          </rPr>
          <t>part of calculation for clear cutting prohibition
(mean volume *(price- costs))</t>
        </r>
      </text>
    </comment>
    <comment ref="C72" authorId="0">
      <text>
        <r>
          <rPr>
            <b/>
            <sz val="8"/>
            <color indexed="8"/>
            <rFont val="Times New Roman"/>
            <family val="1"/>
          </rPr>
          <t xml:space="preserve">VUZE:
</t>
        </r>
        <r>
          <rPr>
            <sz val="8"/>
            <color indexed="8"/>
            <rFont val="Times New Roman"/>
            <family val="1"/>
          </rPr>
          <t xml:space="preserve">Hlpa / rotation period
LT as well
</t>
        </r>
      </text>
    </comment>
    <comment ref="C73" authorId="0">
      <text>
        <r>
          <rPr>
            <b/>
            <sz val="8"/>
            <color indexed="8"/>
            <rFont val="Times New Roman"/>
            <family val="1"/>
          </rPr>
          <t xml:space="preserve">Andrea:
</t>
        </r>
        <r>
          <rPr>
            <sz val="8"/>
            <color indexed="8"/>
            <rFont val="Times New Roman"/>
            <family val="1"/>
          </rPr>
          <t>DE and LT</t>
        </r>
      </text>
    </comment>
    <comment ref="C104" authorId="0">
      <text>
        <r>
          <rPr>
            <b/>
            <sz val="8"/>
            <color indexed="8"/>
            <rFont val="Times New Roman"/>
            <family val="1"/>
          </rPr>
          <t xml:space="preserve">VUZE:
</t>
        </r>
        <r>
          <rPr>
            <sz val="8"/>
            <color indexed="8"/>
            <rFont val="Times New Roman"/>
            <family val="1"/>
          </rPr>
          <t>work load data</t>
        </r>
      </text>
    </comment>
    <comment ref="C107" authorId="0">
      <text>
        <r>
          <rPr>
            <b/>
            <sz val="8"/>
            <color indexed="8"/>
            <rFont val="Times New Roman"/>
            <family val="1"/>
          </rPr>
          <t xml:space="preserve">VUZE:
</t>
        </r>
        <r>
          <rPr>
            <sz val="8"/>
            <color indexed="8"/>
            <rFont val="Times New Roman"/>
            <family val="1"/>
          </rPr>
          <t xml:space="preserve">data for forest are in FADN </t>
        </r>
      </text>
    </comment>
    <comment ref="C108" authorId="0">
      <text>
        <r>
          <rPr>
            <b/>
            <sz val="8"/>
            <color indexed="8"/>
            <rFont val="Times New Roman"/>
            <family val="1"/>
          </rPr>
          <t xml:space="preserve">VUZE:
</t>
        </r>
        <r>
          <rPr>
            <sz val="8"/>
            <color indexed="8"/>
            <rFont val="Times New Roman"/>
            <family val="1"/>
          </rPr>
          <t>payment based on previous level of support - IACS</t>
        </r>
      </text>
    </comment>
    <comment ref="C112" authorId="0">
      <text>
        <r>
          <rPr>
            <b/>
            <sz val="8"/>
            <color indexed="8"/>
            <rFont val="Times New Roman"/>
            <family val="1"/>
          </rPr>
          <t xml:space="preserve">VUZE:
</t>
        </r>
        <r>
          <rPr>
            <sz val="8"/>
            <color indexed="8"/>
            <rFont val="Times New Roman"/>
            <family val="1"/>
          </rPr>
          <t>Forest workers association</t>
        </r>
      </text>
    </comment>
    <comment ref="C113" authorId="0">
      <text>
        <r>
          <rPr>
            <b/>
            <sz val="8"/>
            <color indexed="8"/>
            <rFont val="Times New Roman"/>
            <family val="1"/>
          </rPr>
          <t xml:space="preserve">VUZE:
</t>
        </r>
        <r>
          <rPr>
            <sz val="8"/>
            <color indexed="8"/>
            <rFont val="Times New Roman"/>
            <family val="1"/>
          </rPr>
          <t>eligible areas determination</t>
        </r>
      </text>
    </comment>
    <comment ref="C115" authorId="0">
      <text>
        <r>
          <rPr>
            <b/>
            <sz val="8"/>
            <color indexed="8"/>
            <rFont val="Times New Roman"/>
            <family val="1"/>
          </rPr>
          <t xml:space="preserve">VUZE:
</t>
        </r>
        <r>
          <rPr>
            <sz val="8"/>
            <color indexed="8"/>
            <rFont val="Times New Roman"/>
            <family val="1"/>
          </rPr>
          <t>mainly No 335/2006 (resp. Decree No 55/1999) containing formula for calculation of tabled value of forest stand = Thlpa</t>
        </r>
      </text>
    </comment>
    <comment ref="C117" authorId="0">
      <text>
        <r>
          <rPr>
            <b/>
            <sz val="8"/>
            <color indexed="8"/>
            <rFont val="Times New Roman"/>
            <family val="1"/>
          </rPr>
          <t xml:space="preserve">Andrea:
</t>
        </r>
        <r>
          <rPr>
            <sz val="8"/>
            <color indexed="8"/>
            <rFont val="Times New Roman"/>
            <family val="1"/>
          </rPr>
          <t>také IT</t>
        </r>
      </text>
    </comment>
    <comment ref="C118" authorId="0">
      <text>
        <r>
          <rPr>
            <b/>
            <sz val="8"/>
            <color indexed="8"/>
            <rFont val="Times New Roman"/>
            <family val="1"/>
          </rPr>
          <t xml:space="preserve">VUZE:
</t>
        </r>
        <r>
          <rPr>
            <sz val="8"/>
            <color indexed="8"/>
            <rFont val="Times New Roman"/>
            <family val="1"/>
          </rPr>
          <t>Methodology for accounting and evaluation of sprouts, planting and afforestation works</t>
        </r>
      </text>
    </comment>
  </commentList>
</comments>
</file>

<file path=xl/comments25.xml><?xml version="1.0" encoding="utf-8"?>
<comments xmlns="http://schemas.openxmlformats.org/spreadsheetml/2006/main">
  <authors>
    <author/>
  </authors>
  <commentList>
    <comment ref="D18" authorId="0">
      <text>
        <r>
          <rPr>
            <b/>
            <sz val="8"/>
            <color indexed="8"/>
            <rFont val="Times New Roman"/>
            <family val="1"/>
          </rPr>
          <t xml:space="preserve">INEA:
</t>
        </r>
        <r>
          <rPr>
            <sz val="8"/>
            <color indexed="8"/>
            <rFont val="Times New Roman"/>
            <family val="1"/>
          </rPr>
          <t xml:space="preserve">Please check if the formula is correct.
</t>
        </r>
        <r>
          <rPr>
            <b/>
            <sz val="8"/>
            <color indexed="8"/>
            <rFont val="Times New Roman"/>
            <family val="1"/>
          </rPr>
          <t xml:space="preserve">Andrea:
</t>
        </r>
        <r>
          <rPr>
            <sz val="8"/>
            <color indexed="8"/>
            <rFont val="Times New Roman"/>
            <family val="1"/>
          </rPr>
          <t>yes it is correct</t>
        </r>
      </text>
    </comment>
    <comment ref="D26" authorId="0">
      <text>
        <r>
          <rPr>
            <b/>
            <sz val="8"/>
            <color indexed="8"/>
            <rFont val="Times New Roman"/>
            <family val="1"/>
          </rPr>
          <t xml:space="preserve">INEA:
</t>
        </r>
        <r>
          <rPr>
            <sz val="8"/>
            <color indexed="8"/>
            <rFont val="Times New Roman"/>
            <family val="1"/>
          </rPr>
          <t xml:space="preserve">Please check if the formula is correct.
</t>
        </r>
        <r>
          <rPr>
            <b/>
            <sz val="8"/>
            <color indexed="8"/>
            <rFont val="Times New Roman"/>
            <family val="1"/>
          </rPr>
          <t xml:space="preserve">Andrea:
</t>
        </r>
        <r>
          <rPr>
            <sz val="8"/>
            <color indexed="8"/>
            <rFont val="Times New Roman"/>
            <family val="1"/>
          </rPr>
          <t>yes it is correct</t>
        </r>
      </text>
    </comment>
    <comment ref="B47" authorId="0">
      <text>
        <r>
          <rPr>
            <b/>
            <sz val="8"/>
            <color indexed="8"/>
            <rFont val="Times New Roman"/>
            <family val="1"/>
          </rPr>
          <t xml:space="preserve">Judith Hecht:
</t>
        </r>
        <r>
          <rPr>
            <sz val="8"/>
            <color indexed="8"/>
            <rFont val="Times New Roman"/>
            <family val="1"/>
          </rPr>
          <t>workload for removal of undesired generations</t>
        </r>
      </text>
    </comment>
    <comment ref="C51" authorId="0">
      <text>
        <r>
          <rPr>
            <b/>
            <sz val="8"/>
            <color indexed="8"/>
            <rFont val="Times New Roman"/>
            <family val="1"/>
          </rPr>
          <t xml:space="preserve">Tarasconi:
</t>
        </r>
        <r>
          <rPr>
            <sz val="8"/>
            <color indexed="8"/>
            <rFont val="Times New Roman"/>
            <family val="1"/>
          </rPr>
          <t xml:space="preserve">Is this correct?
</t>
        </r>
        <r>
          <rPr>
            <b/>
            <sz val="8"/>
            <color indexed="8"/>
            <rFont val="Times New Roman"/>
            <family val="1"/>
          </rPr>
          <t xml:space="preserve">VUZE:
</t>
        </r>
        <r>
          <rPr>
            <sz val="8"/>
            <color indexed="8"/>
            <rFont val="Times New Roman"/>
            <family val="1"/>
          </rPr>
          <t>Accordint to data - yes.</t>
        </r>
      </text>
    </comment>
    <comment ref="B75" authorId="0">
      <text>
        <r>
          <rPr>
            <b/>
            <sz val="8"/>
            <color indexed="8"/>
            <rFont val="Times New Roman"/>
            <family val="1"/>
          </rPr>
          <t xml:space="preserve">Andrea:
</t>
        </r>
        <r>
          <rPr>
            <sz val="8"/>
            <color indexed="8"/>
            <rFont val="Times New Roman"/>
            <family val="1"/>
          </rPr>
          <t>stumpage value</t>
        </r>
      </text>
    </comment>
    <comment ref="A78" authorId="0">
      <text>
        <r>
          <rPr>
            <b/>
            <sz val="8"/>
            <color indexed="8"/>
            <rFont val="Times New Roman"/>
            <family val="1"/>
          </rPr>
          <t xml:space="preserve">Andrea:
</t>
        </r>
        <r>
          <rPr>
            <sz val="8"/>
            <color indexed="8"/>
            <rFont val="Times New Roman"/>
            <family val="1"/>
          </rPr>
          <t>LT</t>
        </r>
      </text>
    </comment>
    <comment ref="A85" authorId="0">
      <text>
        <r>
          <rPr>
            <b/>
            <sz val="8"/>
            <color indexed="8"/>
            <rFont val="Times New Roman"/>
            <family val="1"/>
          </rPr>
          <t xml:space="preserve">Andrea:
</t>
        </r>
        <r>
          <rPr>
            <sz val="8"/>
            <color indexed="8"/>
            <rFont val="Times New Roman"/>
            <family val="1"/>
          </rPr>
          <t>LT</t>
        </r>
      </text>
    </comment>
    <comment ref="A91" authorId="0">
      <text>
        <r>
          <rPr>
            <b/>
            <sz val="8"/>
            <color indexed="8"/>
            <rFont val="Times New Roman"/>
            <family val="1"/>
          </rPr>
          <t xml:space="preserve">Andrea:
</t>
        </r>
        <r>
          <rPr>
            <sz val="8"/>
            <color indexed="8"/>
            <rFont val="Times New Roman"/>
            <family val="1"/>
          </rPr>
          <t>LT</t>
        </r>
      </text>
    </comment>
    <comment ref="A97" authorId="0">
      <text>
        <r>
          <rPr>
            <b/>
            <sz val="8"/>
            <color indexed="8"/>
            <rFont val="Times New Roman"/>
            <family val="1"/>
          </rPr>
          <t xml:space="preserve">Andrea:
</t>
        </r>
        <r>
          <rPr>
            <sz val="8"/>
            <color indexed="8"/>
            <rFont val="Times New Roman"/>
            <family val="1"/>
          </rPr>
          <t>LT</t>
        </r>
      </text>
    </comment>
    <comment ref="A103" authorId="0">
      <text>
        <r>
          <rPr>
            <b/>
            <sz val="8"/>
            <color indexed="8"/>
            <rFont val="Times New Roman"/>
            <family val="1"/>
          </rPr>
          <t xml:space="preserve">Andrea:
</t>
        </r>
        <r>
          <rPr>
            <sz val="8"/>
            <color indexed="8"/>
            <rFont val="Times New Roman"/>
            <family val="1"/>
          </rPr>
          <t>We are not sure, but may be a simple description used within forestry measures will be enough. There is used the same approach as for 225 measure (based on AFI determination).</t>
        </r>
      </text>
    </comment>
  </commentList>
</comments>
</file>

<file path=xl/comments5.xml><?xml version="1.0" encoding="utf-8"?>
<comments xmlns="http://schemas.openxmlformats.org/spreadsheetml/2006/main">
  <authors>
    <author>Andrea</author>
  </authors>
  <commentList>
    <comment ref="E17" authorId="0">
      <text>
        <r>
          <rPr>
            <b/>
            <sz val="8"/>
            <rFont val="Tahoma"/>
            <family val="0"/>
          </rPr>
          <t>Andrea:</t>
        </r>
        <r>
          <rPr>
            <sz val="8"/>
            <rFont val="Tahoma"/>
            <family val="0"/>
          </rPr>
          <t xml:space="preserve">
rate only from 50% of forestry income (restriction of clear-cutting on 50% area)</t>
        </r>
      </text>
    </comment>
    <comment ref="G12" authorId="0">
      <text>
        <r>
          <rPr>
            <b/>
            <sz val="8"/>
            <rFont val="Tahoma"/>
            <family val="0"/>
          </rPr>
          <t>Andrea:</t>
        </r>
        <r>
          <rPr>
            <sz val="8"/>
            <rFont val="Tahoma"/>
            <family val="0"/>
          </rPr>
          <t xml:space="preserve">
Value of uncut dry trees</t>
        </r>
      </text>
    </comment>
  </commentList>
</comments>
</file>

<file path=xl/comments6.xml><?xml version="1.0" encoding="utf-8"?>
<comments xmlns="http://schemas.openxmlformats.org/spreadsheetml/2006/main">
  <authors>
    <author>Andrea</author>
  </authors>
  <commentList>
    <comment ref="F12" authorId="0">
      <text>
        <r>
          <rPr>
            <b/>
            <sz val="8"/>
            <rFont val="Tahoma"/>
            <family val="0"/>
          </rPr>
          <t>Andrea:</t>
        </r>
        <r>
          <rPr>
            <sz val="8"/>
            <rFont val="Tahoma"/>
            <family val="0"/>
          </rPr>
          <t xml:space="preserve">
10 trees á 0,8m3 </t>
        </r>
      </text>
    </comment>
    <comment ref="G12" authorId="0">
      <text>
        <r>
          <rPr>
            <b/>
            <sz val="8"/>
            <rFont val="Tahoma"/>
            <family val="0"/>
          </rPr>
          <t>Andrea:</t>
        </r>
        <r>
          <rPr>
            <sz val="8"/>
            <rFont val="Tahoma"/>
            <family val="0"/>
          </rPr>
          <t xml:space="preserve">
15 trees á 0,6 m3</t>
        </r>
      </text>
    </comment>
    <comment ref="E23" authorId="0">
      <text>
        <r>
          <rPr>
            <b/>
            <sz val="8"/>
            <rFont val="Tahoma"/>
            <family val="0"/>
          </rPr>
          <t>Andrea:</t>
        </r>
        <r>
          <rPr>
            <sz val="8"/>
            <rFont val="Tahoma"/>
            <family val="0"/>
          </rPr>
          <t xml:space="preserve">
rate only from 50% of forestry income (restriction of clear-cutting on 50% area)</t>
        </r>
      </text>
    </comment>
  </commentList>
</comments>
</file>

<file path=xl/comments8.xml><?xml version="1.0" encoding="utf-8"?>
<comments xmlns="http://schemas.openxmlformats.org/spreadsheetml/2006/main">
  <authors>
    <author>Andrea</author>
  </authors>
  <commentList>
    <comment ref="E17" authorId="0">
      <text>
        <r>
          <rPr>
            <b/>
            <sz val="8"/>
            <rFont val="Tahoma"/>
            <family val="0"/>
          </rPr>
          <t>Andrea:</t>
        </r>
        <r>
          <rPr>
            <sz val="8"/>
            <rFont val="Tahoma"/>
            <family val="0"/>
          </rPr>
          <t xml:space="preserve">
Value of uncut dry trees</t>
        </r>
      </text>
    </comment>
  </commentList>
</comments>
</file>

<file path=xl/sharedStrings.xml><?xml version="1.0" encoding="utf-8"?>
<sst xmlns="http://schemas.openxmlformats.org/spreadsheetml/2006/main" count="1164" uniqueCount="420">
  <si>
    <t>Balance sheet entries</t>
  </si>
  <si>
    <t>Production (Yield * Price)</t>
  </si>
  <si>
    <t>SE131-Total output</t>
  </si>
  <si>
    <t>=SE(135+206+256)</t>
  </si>
  <si>
    <t>SE135-Total output crops &amp; products</t>
  </si>
  <si>
    <t>=SUM(SE140:SE200)</t>
  </si>
  <si>
    <t>SE140-cereals</t>
  </si>
  <si>
    <t>SE145-protein crops</t>
  </si>
  <si>
    <t>SE146-energy crops</t>
  </si>
  <si>
    <t>SE150-potatoes</t>
  </si>
  <si>
    <t>SE155-sugar beet</t>
  </si>
  <si>
    <t>SE160-oil-seed crops</t>
  </si>
  <si>
    <t>SE165-industrial crops</t>
  </si>
  <si>
    <t>SE170-vegetables &amp; flowers</t>
  </si>
  <si>
    <t>SE175-fruit</t>
  </si>
  <si>
    <t>SE180-citrus fruit</t>
  </si>
  <si>
    <t>SE185-wine and grapes</t>
  </si>
  <si>
    <t>SE190-olives &amp; olive oil</t>
  </si>
  <si>
    <t>SE195-forage area</t>
  </si>
  <si>
    <t>SE200-other crop output</t>
  </si>
  <si>
    <t>SE206-Total output livestock &amp; products</t>
  </si>
  <si>
    <t>=SUM(SE216:SE251)</t>
  </si>
  <si>
    <t>SE216-cows milk &amp; milk products</t>
  </si>
  <si>
    <t>SE220-beef and veal</t>
  </si>
  <si>
    <t>SE225-pigmeat</t>
  </si>
  <si>
    <t>SE230-sheep and goats</t>
  </si>
  <si>
    <t>SE235-poultrymeat</t>
  </si>
  <si>
    <t>SE240-eggs</t>
  </si>
  <si>
    <t>SE245-ewes and goats milk</t>
  </si>
  <si>
    <t>SE251-other livestock &amp; products</t>
  </si>
  <si>
    <t>SE256-Other output</t>
  </si>
  <si>
    <t>Output of coppice wood</t>
  </si>
  <si>
    <t>X</t>
  </si>
  <si>
    <t>Output of main type of forest…</t>
  </si>
  <si>
    <t>Costs</t>
  </si>
  <si>
    <t>SE270-Total Inputs</t>
  </si>
  <si>
    <t>=SE(281+336+365)</t>
  </si>
  <si>
    <t>SE281-Total specific costs</t>
  </si>
  <si>
    <t>=SUM(SE285:SE331)</t>
  </si>
  <si>
    <t>SE285-seeds and plants</t>
  </si>
  <si>
    <t>SE295-fertilisers</t>
  </si>
  <si>
    <t>SE300-crop protection</t>
  </si>
  <si>
    <t>SE305-other crop specific costs</t>
  </si>
  <si>
    <t>SE310-feed for grazing livestock</t>
  </si>
  <si>
    <t>SE320-feed for pigs&amp;poultry</t>
  </si>
  <si>
    <t>SE330-other livest. specific costs</t>
  </si>
  <si>
    <t>SE331-forestry specific costs</t>
  </si>
  <si>
    <r>
      <t xml:space="preserve">Maintenance costs </t>
    </r>
    <r>
      <rPr>
        <sz val="10"/>
        <color indexed="10"/>
        <rFont val="Arial"/>
        <family val="2"/>
      </rPr>
      <t>(before "Income reduction")</t>
    </r>
  </si>
  <si>
    <t>of biotops</t>
  </si>
  <si>
    <t>x</t>
  </si>
  <si>
    <t xml:space="preserve">of old and deadwood </t>
  </si>
  <si>
    <t>of deciduous forest</t>
  </si>
  <si>
    <t>Costs of wood logging</t>
  </si>
  <si>
    <t>Topografic location costs</t>
  </si>
  <si>
    <t>SE336-Total farming overheads</t>
  </si>
  <si>
    <t>=SUM(SE340:SE356)</t>
  </si>
  <si>
    <t>SE340-machin.&amp;build. current costs</t>
  </si>
  <si>
    <t>SE345-energy</t>
  </si>
  <si>
    <t>SE350-contract work</t>
  </si>
  <si>
    <t>SE356-other direct inputs</t>
  </si>
  <si>
    <t>Costs of forest management plan</t>
  </si>
  <si>
    <t>SE365-Total external factors</t>
  </si>
  <si>
    <t>=SUM(SE370:SE380)</t>
  </si>
  <si>
    <t>SE370-wages paid</t>
  </si>
  <si>
    <t>SE375-rent paid</t>
  </si>
  <si>
    <t>SE380-interest paid</t>
  </si>
  <si>
    <t>Opportunity cost of family work</t>
  </si>
  <si>
    <t>Income</t>
  </si>
  <si>
    <t>SE410-Gross Farm Income</t>
  </si>
  <si>
    <t>=SE(131-270)</t>
  </si>
  <si>
    <t>Forestry income</t>
  </si>
  <si>
    <t xml:space="preserve">Value of forest stands </t>
  </si>
  <si>
    <r>
      <t>Value</t>
    </r>
    <r>
      <rPr>
        <sz val="10"/>
        <color indexed="10"/>
        <rFont val="Arial"/>
        <family val="2"/>
      </rPr>
      <t xml:space="preserve"> </t>
    </r>
    <r>
      <rPr>
        <sz val="10"/>
        <color indexed="57"/>
        <rFont val="Arial"/>
        <family val="2"/>
      </rPr>
      <t>of uncut dry trees</t>
    </r>
  </si>
  <si>
    <t>Average felling increment</t>
  </si>
  <si>
    <t>Interest loss</t>
  </si>
  <si>
    <t>Subsidies</t>
  </si>
  <si>
    <t>SE605-Total subsidies - excluding on investments</t>
  </si>
  <si>
    <t>=SE(610+615+620+625+626+630)</t>
  </si>
  <si>
    <t>SE610-Total subsidies on crops</t>
  </si>
  <si>
    <t>=SUM(SE611:SE613)</t>
  </si>
  <si>
    <t>SE611-compensatory payments</t>
  </si>
  <si>
    <t>SE612-set aside premiums</t>
  </si>
  <si>
    <t>SE613-other crops subsidies</t>
  </si>
  <si>
    <t>SE615-Total subsidies on livestock</t>
  </si>
  <si>
    <t>=SUM(SE616:SE619)</t>
  </si>
  <si>
    <t>SE616-subsidies dairying</t>
  </si>
  <si>
    <t>SE617-subsidies other cattle</t>
  </si>
  <si>
    <t>SE618-subsidies sheep/goats</t>
  </si>
  <si>
    <t>SE619-other livestock subsidies</t>
  </si>
  <si>
    <t>SE620-other subsidies</t>
  </si>
  <si>
    <t>=SUM(SE621:SE623)</t>
  </si>
  <si>
    <t>SE621-environmental subs.</t>
  </si>
  <si>
    <t>SE622-LFA subsidies</t>
  </si>
  <si>
    <t>SE623-Other RD payments</t>
  </si>
  <si>
    <t>SE625-subsidies on intermediate consumption</t>
  </si>
  <si>
    <t>SE626-subsidies on external factors</t>
  </si>
  <si>
    <t>SE630-Decoupled payment</t>
  </si>
  <si>
    <t>=SUM(SE631:SE640)</t>
  </si>
  <si>
    <t>SE631-Single Farm payment</t>
  </si>
  <si>
    <t>SE632-Single Area payment</t>
  </si>
  <si>
    <t>SE640-Additional aid</t>
  </si>
  <si>
    <t>Transaction costs</t>
  </si>
  <si>
    <t>Data sources</t>
  </si>
  <si>
    <t>Ad hoc surveys</t>
  </si>
  <si>
    <t>Eurostat data</t>
  </si>
  <si>
    <t>National statistics</t>
  </si>
  <si>
    <t>FADN database</t>
  </si>
  <si>
    <t>Monitoring and evaluation of previous RDPs</t>
  </si>
  <si>
    <t>Third party surveys</t>
  </si>
  <si>
    <t>Planning documents from Public Authority</t>
  </si>
  <si>
    <t>Periodic publications by Chambers of Commerce</t>
  </si>
  <si>
    <t>Data owned by producer associations</t>
  </si>
  <si>
    <t>Opinion of experts</t>
  </si>
  <si>
    <t>Other statistics and economic data</t>
  </si>
  <si>
    <t xml:space="preserve">Decrees </t>
  </si>
  <si>
    <t>Forest value evaluation guideline</t>
  </si>
  <si>
    <t>Forest inventory (national / regional)</t>
  </si>
  <si>
    <t>Methodology for accounting and evaluation</t>
  </si>
  <si>
    <t>SYS03-Sample farms</t>
  </si>
  <si>
    <t>SYS04-Exchange rate</t>
  </si>
  <si>
    <t>Second layer for calculation</t>
  </si>
  <si>
    <t>Balance sheet entry</t>
  </si>
  <si>
    <t>Sub-elements</t>
  </si>
  <si>
    <t>Unit of measurement</t>
  </si>
  <si>
    <t>Calculation formula</t>
  </si>
  <si>
    <t>Average felling increment (AFI)</t>
  </si>
  <si>
    <t>CZK / ha / year</t>
  </si>
  <si>
    <t>B7/B8</t>
  </si>
  <si>
    <t xml:space="preserve">Value of forest stand (Hlpa) </t>
  </si>
  <si>
    <t>CZK/ha</t>
  </si>
  <si>
    <t xml:space="preserve">rotation period </t>
  </si>
  <si>
    <t>years</t>
  </si>
  <si>
    <t>Average felling increment (AFI)- current situation</t>
  </si>
  <si>
    <t>Value of forest stand (Hlpa) - possible situation</t>
  </si>
  <si>
    <t>rotation period - possible situation</t>
  </si>
  <si>
    <t>Average felling increment (AFI) - possible situation</t>
  </si>
  <si>
    <t>´=B8/B9</t>
  </si>
  <si>
    <t>rotation period - current situation</t>
  </si>
  <si>
    <t>number of payments</t>
  </si>
  <si>
    <t>20 years</t>
  </si>
  <si>
    <t>payment (annual)</t>
  </si>
  <si>
    <t>´=(B10-B7)*C11/B12</t>
  </si>
  <si>
    <t>Tabled value of forest stand (Thlpa)</t>
  </si>
  <si>
    <t>CZK/m3</t>
  </si>
  <si>
    <r>
      <t>B19+(B20*B23)+(B21*B23</t>
    </r>
    <r>
      <rPr>
        <vertAlign val="superscript"/>
        <sz val="10"/>
        <color indexed="57"/>
        <rFont val="Arial"/>
        <family val="2"/>
      </rPr>
      <t>2</t>
    </r>
    <r>
      <rPr>
        <sz val="10"/>
        <color indexed="57"/>
        <rFont val="Arial"/>
        <family val="2"/>
      </rPr>
      <t>)+(B22*B23</t>
    </r>
    <r>
      <rPr>
        <vertAlign val="superscript"/>
        <sz val="10"/>
        <color indexed="57"/>
        <rFont val="Arial"/>
        <family val="2"/>
      </rPr>
      <t>3</t>
    </r>
    <r>
      <rPr>
        <sz val="10"/>
        <color indexed="57"/>
        <rFont val="Arial"/>
        <family val="2"/>
      </rPr>
      <t>)</t>
    </r>
  </si>
  <si>
    <t>coefficient P0</t>
  </si>
  <si>
    <t>values come from wide tables of Decree - factors for identification of coefficients: a) age of forest stand (e.g. 120 years) b) type of tree (e.g. Spruce) c) yield class (e.g. 3)</t>
  </si>
  <si>
    <t>coefficient P1</t>
  </si>
  <si>
    <t>coefficient P2</t>
  </si>
  <si>
    <t>coefficient P3</t>
  </si>
  <si>
    <t>age</t>
  </si>
  <si>
    <t>Value of forest stand (Hlpa)</t>
  </si>
  <si>
    <t>B27*B28*(1-B29)*B30*10000</t>
  </si>
  <si>
    <t>density of mature stands</t>
  </si>
  <si>
    <t>%</t>
  </si>
  <si>
    <t>deduction from value due to decomposition of core stock proportionate to age and yield class</t>
  </si>
  <si>
    <t>share of tree type</t>
  </si>
  <si>
    <t>Maintenance costs (older trees)</t>
  </si>
  <si>
    <t>EUR/ha</t>
  </si>
  <si>
    <t>B34*B35*(B7/B8)</t>
  </si>
  <si>
    <t xml:space="preserve">maintenance costs of old and deadwood </t>
  </si>
  <si>
    <t>EUR/tree (20 years)</t>
  </si>
  <si>
    <t xml:space="preserve">density of trees older than 120 years </t>
  </si>
  <si>
    <t>tree/ha</t>
  </si>
  <si>
    <t>eligible area</t>
  </si>
  <si>
    <t>ha</t>
  </si>
  <si>
    <t>privately owned forest areas located in Natura</t>
  </si>
  <si>
    <t>Maintenance costs - biotops</t>
  </si>
  <si>
    <t>B41*(B42/B43)</t>
  </si>
  <si>
    <t>maintenance costs of particular biotop</t>
  </si>
  <si>
    <t>B47*B48</t>
  </si>
  <si>
    <t>work load</t>
  </si>
  <si>
    <t>hour /ha (20 years)</t>
  </si>
  <si>
    <t>salary</t>
  </si>
  <si>
    <t>EUR/hour</t>
  </si>
  <si>
    <r>
      <t>Income reduction (</t>
    </r>
    <r>
      <rPr>
        <sz val="10"/>
        <color indexed="10"/>
        <rFont val="Arial"/>
        <family val="2"/>
      </rPr>
      <t>maintenance costs deciduous forest</t>
    </r>
    <r>
      <rPr>
        <sz val="10"/>
        <color indexed="57"/>
        <rFont val="Arial"/>
        <family val="2"/>
      </rPr>
      <t>)</t>
    </r>
  </si>
  <si>
    <t>B52*B53*B54</t>
  </si>
  <si>
    <t>income reduction due to maintenance of deciduous forest (weighted average of oak, beech, spruce)</t>
  </si>
  <si>
    <t xml:space="preserve">transfer to 20 year period </t>
  </si>
  <si>
    <t>Loss of interest income (postponed cutting within 7 years)</t>
  </si>
  <si>
    <t>B58*(B59/B60)</t>
  </si>
  <si>
    <t>Loss of interest incomes within 7 years</t>
  </si>
  <si>
    <t>Sum of B62 within 7 years</t>
  </si>
  <si>
    <t>loss of interest income in particular year of commitments</t>
  </si>
  <si>
    <t>B62*B63*B64</t>
  </si>
  <si>
    <t>income loss in particular year of commitments</t>
  </si>
  <si>
    <t>B65-B66</t>
  </si>
  <si>
    <t xml:space="preserve">annual interest rate </t>
  </si>
  <si>
    <t>remaining run-time in years</t>
  </si>
  <si>
    <t>weighted average value of stands reached exploitable stages (oak, beech, spruce, ash, pine)</t>
  </si>
  <si>
    <t>annual income from cutting part of stands</t>
  </si>
  <si>
    <t>Value of forest stands</t>
  </si>
  <si>
    <t>Factors for identification the value:a) type of tree (e.g. Spruce) b) yield class (e.g. II.5)  c) age of forest stand (e.g. 120 years); plus weight factor</t>
  </si>
  <si>
    <t>EUR/ha or EUR/tree</t>
  </si>
  <si>
    <t>B74*B75</t>
  </si>
  <si>
    <t xml:space="preserve">mean volume </t>
  </si>
  <si>
    <t>m3/ha OR m3/tree</t>
  </si>
  <si>
    <t>timber price</t>
  </si>
  <si>
    <t>EUR/m3</t>
  </si>
  <si>
    <t>B79*B80*(B81-B82)</t>
  </si>
  <si>
    <t xml:space="preserve">average volume of mature forest - marketable </t>
  </si>
  <si>
    <t>m3/ha</t>
  </si>
  <si>
    <r>
      <t xml:space="preserve">share of uncut wood </t>
    </r>
    <r>
      <rPr>
        <sz val="10"/>
        <color indexed="10"/>
        <rFont val="Arial"/>
        <family val="2"/>
      </rPr>
      <t>OR number of left trees</t>
    </r>
  </si>
  <si>
    <t>average price of round wood</t>
  </si>
  <si>
    <t>average costs of wood harvesting and logging</t>
  </si>
  <si>
    <t>Loss of interest income</t>
  </si>
  <si>
    <t>B86*B87</t>
  </si>
  <si>
    <t>value of forest stands</t>
  </si>
  <si>
    <t>annual interest rate for long-term deposits</t>
  </si>
  <si>
    <t>Value of uncut dry trees</t>
  </si>
  <si>
    <t>B92*B93*B94</t>
  </si>
  <si>
    <t xml:space="preserve">average volume of one left tree - marketable </t>
  </si>
  <si>
    <t>average number of trees</t>
  </si>
  <si>
    <t>number</t>
  </si>
  <si>
    <t>average price of fuel wood</t>
  </si>
  <si>
    <t>B98/B99</t>
  </si>
  <si>
    <t>costs of forest management plan</t>
  </si>
  <si>
    <t>EUR/holding</t>
  </si>
  <si>
    <t>average forest holding</t>
  </si>
  <si>
    <t>= (B84 - B85) / B86</t>
  </si>
  <si>
    <t>Revenue in the year of felling</t>
  </si>
  <si>
    <t>Exploitation costs in the year of felling</t>
  </si>
  <si>
    <t>Rotation period</t>
  </si>
  <si>
    <t>Year</t>
  </si>
  <si>
    <r>
      <t xml:space="preserve">CZ – 224 </t>
    </r>
    <r>
      <rPr>
        <sz val="10"/>
        <color indexed="12"/>
        <rFont val="Times New Roman"/>
        <family val="1"/>
      </rPr>
      <t>Luzulo-Fagetum  (Šumava)</t>
    </r>
  </si>
  <si>
    <t>CZ – 224 Asperulo-Fagetum (Chřiby)</t>
  </si>
  <si>
    <r>
      <t xml:space="preserve">CZ – 224 </t>
    </r>
    <r>
      <rPr>
        <sz val="10"/>
        <color indexed="12"/>
        <rFont val="Times New Roman"/>
        <family val="1"/>
      </rPr>
      <t>Galio-Carpinetum (Podyjí)</t>
    </r>
  </si>
  <si>
    <r>
      <t xml:space="preserve">CZ – 224 </t>
    </r>
    <r>
      <rPr>
        <sz val="10"/>
        <color indexed="12"/>
        <rFont val="Times New Roman"/>
        <family val="1"/>
      </rPr>
      <t>Galio-Carpinetum (Podluží)</t>
    </r>
  </si>
  <si>
    <r>
      <t xml:space="preserve">CZ – 224 </t>
    </r>
    <r>
      <rPr>
        <sz val="10"/>
        <color indexed="12"/>
        <rFont val="Times New Roman"/>
        <family val="1"/>
      </rPr>
      <t>acidophilic pine groves  (Šumava)</t>
    </r>
  </si>
  <si>
    <t>Baseline</t>
  </si>
  <si>
    <t>RD commitments</t>
  </si>
  <si>
    <t>Difference multiplied by rotation</t>
  </si>
  <si>
    <t>Total compliance cost</t>
  </si>
  <si>
    <t>Rotation of current stand</t>
  </si>
  <si>
    <t>Weighted area</t>
  </si>
  <si>
    <t>proposed payment</t>
  </si>
  <si>
    <t>In CZK</t>
  </si>
  <si>
    <t>Hlp</t>
  </si>
  <si>
    <t>Rotation</t>
  </si>
  <si>
    <t>AFI</t>
  </si>
  <si>
    <t>Difference of AFI</t>
  </si>
  <si>
    <t xml:space="preserve">Annual payment </t>
  </si>
  <si>
    <t>Area</t>
  </si>
  <si>
    <t>Weight</t>
  </si>
  <si>
    <t>Total annual payment weighted by area</t>
  </si>
  <si>
    <t>Per year</t>
  </si>
  <si>
    <t>Per rotation of current stand</t>
  </si>
  <si>
    <t>First model locality</t>
  </si>
  <si>
    <t xml:space="preserve">SM 3  </t>
  </si>
  <si>
    <t>BK 4</t>
  </si>
  <si>
    <t>Second model locality</t>
  </si>
  <si>
    <t>SM3</t>
  </si>
  <si>
    <t>BK3</t>
  </si>
  <si>
    <t>Third model locality</t>
  </si>
  <si>
    <t>DB5</t>
  </si>
  <si>
    <t>Fourth model locality</t>
  </si>
  <si>
    <t>DB1</t>
  </si>
  <si>
    <t>Fifth model locality</t>
  </si>
  <si>
    <t>SM4</t>
  </si>
  <si>
    <t>BK5</t>
  </si>
  <si>
    <t>Total area</t>
  </si>
  <si>
    <t>Total payment</t>
  </si>
  <si>
    <t>Proposed payment</t>
  </si>
  <si>
    <t>Tree density</t>
  </si>
  <si>
    <t>Decrease</t>
  </si>
  <si>
    <t>Share of tree</t>
  </si>
  <si>
    <t>SM</t>
  </si>
  <si>
    <t>věk</t>
  </si>
  <si>
    <t>P0</t>
  </si>
  <si>
    <t>P1</t>
  </si>
  <si>
    <t>P2</t>
  </si>
  <si>
    <t>P3</t>
  </si>
  <si>
    <r>
      <t>Thlp</t>
    </r>
    <r>
      <rPr>
        <vertAlign val="subscript"/>
        <sz val="10"/>
        <rFont val="Arial CE"/>
        <family val="2"/>
      </rPr>
      <t>a</t>
    </r>
    <r>
      <rPr>
        <sz val="10"/>
        <rFont val="Arial CE"/>
        <family val="2"/>
      </rPr>
      <t xml:space="preserve"> (1m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)</t>
    </r>
  </si>
  <si>
    <t>Ba</t>
  </si>
  <si>
    <t>srážka v %</t>
  </si>
  <si>
    <r>
      <t>Hlp</t>
    </r>
    <r>
      <rPr>
        <vertAlign val="subscript"/>
        <sz val="10"/>
        <rFont val="Arial CE"/>
        <family val="2"/>
      </rPr>
      <t>a</t>
    </r>
    <r>
      <rPr>
        <sz val="10"/>
        <rFont val="Arial CE"/>
        <family val="2"/>
      </rPr>
      <t xml:space="preserve"> (1ha)</t>
    </r>
  </si>
  <si>
    <t>Zast. v %</t>
  </si>
  <si>
    <t>Spruce</t>
  </si>
  <si>
    <t>bonita</t>
  </si>
  <si>
    <t>6</t>
  </si>
  <si>
    <t>BK</t>
  </si>
  <si>
    <t>Beech</t>
  </si>
  <si>
    <t>DB</t>
  </si>
  <si>
    <t>Oak</t>
  </si>
  <si>
    <t xml:space="preserve">Final forest cutting operations are forbidden or postponed </t>
  </si>
  <si>
    <t xml:space="preserve">Cutting operations are carried out in non-clear cutting way </t>
  </si>
  <si>
    <t>Additional number of living trees is preserved and left in clear cutting areas</t>
  </si>
  <si>
    <t xml:space="preserve">Cutting of drying/dead trees/wood is forbidden/restricted in forest stands older than 20 years </t>
  </si>
  <si>
    <t>Income foregone</t>
  </si>
  <si>
    <t>Average number of trees left in clear cutting area</t>
  </si>
  <si>
    <r>
      <t>Average volume of one left tree (m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</si>
  <si>
    <r>
      <t>Mean volume of forest stands (m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/ha)</t>
    </r>
  </si>
  <si>
    <t>Percentage of marketable volume</t>
  </si>
  <si>
    <t xml:space="preserve">Average marketable volume </t>
  </si>
  <si>
    <r>
      <t>Average price of wood (EUR/m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</si>
  <si>
    <r>
      <t>Average costs of wood harvesting and logging (EUR/m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</si>
  <si>
    <r>
      <t>Average price of uncut wood (EUR/m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</t>
    </r>
  </si>
  <si>
    <t>Average volume of wood left after the first cutting case</t>
  </si>
  <si>
    <t xml:space="preserve">Interest rate (%) </t>
  </si>
  <si>
    <t>Calculated payment</t>
  </si>
  <si>
    <t>Amount of payment  (EUR/ha)</t>
  </si>
  <si>
    <t>Interest rate</t>
  </si>
  <si>
    <t>Step 1</t>
  </si>
  <si>
    <t>Payment differentiation:</t>
  </si>
  <si>
    <t>income foregone / additionl costs</t>
  </si>
  <si>
    <t>Yes</t>
  </si>
  <si>
    <t>Go to step 2</t>
  </si>
  <si>
    <t>No</t>
  </si>
  <si>
    <t>Go to step 4</t>
  </si>
  <si>
    <t>Step 2</t>
  </si>
  <si>
    <t>Categorie:</t>
  </si>
  <si>
    <t>Elements:</t>
  </si>
  <si>
    <t>Go to step 3</t>
  </si>
  <si>
    <t>Step 3</t>
  </si>
  <si>
    <t>level 1</t>
  </si>
  <si>
    <t>level 2</t>
  </si>
  <si>
    <t>Overview of differentiation</t>
  </si>
  <si>
    <t>Existence of differentiation (from step 1)</t>
  </si>
  <si>
    <t>NO</t>
  </si>
  <si>
    <t>1 Differentiation level (from step 2)</t>
  </si>
  <si>
    <t>2 Differentiation levels (from step 3)</t>
  </si>
  <si>
    <t>Step 5a:</t>
  </si>
  <si>
    <t>Identification of cost / income components according to applied differentiation</t>
  </si>
  <si>
    <t>Income foregone / Additional costs</t>
  </si>
  <si>
    <t>Baseline situation</t>
  </si>
  <si>
    <t>N2000 situation</t>
  </si>
  <si>
    <t>Step 5b:</t>
  </si>
  <si>
    <t>Step 5b Calculation and/or source of cost components (level 2)</t>
  </si>
  <si>
    <t>Data source</t>
  </si>
  <si>
    <t>Additional costs</t>
  </si>
  <si>
    <t>Step 5c:</t>
  </si>
  <si>
    <t>Step 5c Calculation and/or source of cost components (level 3)</t>
  </si>
  <si>
    <t>If more detailed calculation is necessary</t>
  </si>
  <si>
    <t>Step 6:</t>
  </si>
  <si>
    <t>Step 6: RDR payment limits: Overview and calculation of eligible payment elements</t>
  </si>
  <si>
    <t>200 *</t>
  </si>
  <si>
    <t>* These amounts may be increased in exceptional cases taking account of specific circumstances to be justified in the RDPs</t>
  </si>
  <si>
    <t>Differentiation category</t>
  </si>
  <si>
    <t>none</t>
  </si>
  <si>
    <t>Differentiation element</t>
  </si>
  <si>
    <t>Adjusted /rounded amount of payment</t>
  </si>
  <si>
    <t>RDR payment rate</t>
  </si>
  <si>
    <t>Eligible amount of payment</t>
  </si>
  <si>
    <t>Proposed amount of payment</t>
  </si>
  <si>
    <t>Proposed amount of payment for 2007</t>
  </si>
  <si>
    <t>Proposed amount of payment for 2008</t>
  </si>
  <si>
    <t>Step 7:</t>
  </si>
  <si>
    <t xml:space="preserve"> Total payment</t>
  </si>
  <si>
    <r>
      <t xml:space="preserve">Differentiation level 1: Choose relevant differentiation </t>
    </r>
    <r>
      <rPr>
        <b/>
        <u val="single"/>
        <sz val="12"/>
        <rFont val="Arial"/>
        <family val="2"/>
      </rPr>
      <t>category and elements</t>
    </r>
  </si>
  <si>
    <r>
      <t xml:space="preserve">If there are multiple differentiation levels  - </t>
    </r>
    <r>
      <rPr>
        <b/>
        <u val="single"/>
        <sz val="12"/>
        <rFont val="Arial"/>
        <family val="2"/>
      </rPr>
      <t>choose</t>
    </r>
    <r>
      <rPr>
        <b/>
        <sz val="12"/>
        <rFont val="Arial"/>
        <family val="2"/>
      </rPr>
      <t xml:space="preserve"> relevant category and elements of the </t>
    </r>
    <r>
      <rPr>
        <b/>
        <u val="single"/>
        <sz val="12"/>
        <rFont val="Arial"/>
        <family val="2"/>
      </rPr>
      <t>differentiation level 1 and continue to level 2</t>
    </r>
  </si>
  <si>
    <r>
      <t xml:space="preserve">Differentiation level 2: Choose relevant differentiation </t>
    </r>
    <r>
      <rPr>
        <b/>
        <u val="single"/>
        <sz val="12"/>
        <rFont val="Arial"/>
        <family val="2"/>
      </rPr>
      <t>category and elements within differentiation level 1</t>
    </r>
  </si>
  <si>
    <t>Measure 224: Lithuania</t>
  </si>
  <si>
    <t>Planning and Management</t>
  </si>
  <si>
    <t xml:space="preserve">Respect of particular restrictions 1 </t>
  </si>
  <si>
    <t>Respect of particular restrictions 2</t>
  </si>
  <si>
    <t>Respect of particular restrictions 3</t>
  </si>
  <si>
    <t>Respect of particular restrictions 4</t>
  </si>
  <si>
    <t>Categorie: Planning and Management</t>
  </si>
  <si>
    <t xml:space="preserve">minimum Natura 2000 payment </t>
  </si>
  <si>
    <t>maximum Natura 2000 payment</t>
  </si>
  <si>
    <t>output</t>
  </si>
  <si>
    <t>díme</t>
  </si>
  <si>
    <t xml:space="preserve"> m3/ha</t>
  </si>
  <si>
    <t>Mean volume of forest stands</t>
  </si>
  <si>
    <t>Average price of wood</t>
  </si>
  <si>
    <t>Wood harvesting and logging</t>
  </si>
  <si>
    <t>Interest income</t>
  </si>
  <si>
    <t>Methodological frameworks and guidelines</t>
  </si>
  <si>
    <t>Forestry output</t>
  </si>
  <si>
    <t>Average volume of one left tree</t>
  </si>
  <si>
    <t>No.</t>
  </si>
  <si>
    <t>Forestry income - equation</t>
  </si>
  <si>
    <t>Interest income - value</t>
  </si>
  <si>
    <t>Mean volume of forest stands - value</t>
  </si>
  <si>
    <t>Income foregone / addtional costs</t>
  </si>
  <si>
    <t>RDR payment rate - minimum</t>
  </si>
  <si>
    <t>RDR payment rate - maximum</t>
  </si>
  <si>
    <t>Step 4</t>
  </si>
  <si>
    <t>Measure 224: Czech Republic</t>
  </si>
  <si>
    <t>Asperulo-Fagetum (Chřiby)</t>
  </si>
  <si>
    <t>Difference</t>
  </si>
  <si>
    <t>N2000</t>
  </si>
  <si>
    <t>Galio-Carpinetum (Podyjí)</t>
  </si>
  <si>
    <t>Galio-Carpinetum (Podluží)</t>
  </si>
  <si>
    <t>Acidophilic pine groves  (Šumava)</t>
  </si>
  <si>
    <t>Luzulo-Fagetum  (Šumava)</t>
  </si>
  <si>
    <t>year</t>
  </si>
  <si>
    <t>(CZK/ha)</t>
  </si>
  <si>
    <t>(year)</t>
  </si>
  <si>
    <t>(%)</t>
  </si>
  <si>
    <t>Total compliance cost - 20 year period</t>
  </si>
  <si>
    <t>Total compliance cost - CZK/ ha / year</t>
  </si>
  <si>
    <t>N2000 sites</t>
  </si>
  <si>
    <t>Value of forest stands Hlp</t>
  </si>
  <si>
    <t>1st model locality</t>
  </si>
  <si>
    <t>2nd model locality</t>
  </si>
  <si>
    <t>3rd model locality</t>
  </si>
  <si>
    <t>4th model locality</t>
  </si>
  <si>
    <t>5th model locality</t>
  </si>
  <si>
    <t>koeficients</t>
  </si>
  <si>
    <t>Share of tree in %</t>
  </si>
  <si>
    <t xml:space="preserve"> </t>
  </si>
  <si>
    <t>Decrease in %</t>
  </si>
  <si>
    <t>Ba - Tree density</t>
  </si>
  <si>
    <t xml:space="preserve">Rotation </t>
  </si>
  <si>
    <t>CZK/ ha/ year</t>
  </si>
  <si>
    <t>Norms and legislation</t>
  </si>
  <si>
    <r>
      <t xml:space="preserve">Differentiation level 1: Choose relevant differentiation </t>
    </r>
    <r>
      <rPr>
        <b/>
        <u val="single"/>
        <sz val="14"/>
        <rFont val="Arial"/>
        <family val="2"/>
      </rPr>
      <t>category and elements</t>
    </r>
  </si>
  <si>
    <r>
      <t xml:space="preserve">If there are multiple differentiation levels  - </t>
    </r>
    <r>
      <rPr>
        <b/>
        <u val="single"/>
        <sz val="14"/>
        <rFont val="Arial"/>
        <family val="2"/>
      </rPr>
      <t>choose</t>
    </r>
    <r>
      <rPr>
        <b/>
        <sz val="14"/>
        <rFont val="Arial"/>
        <family val="2"/>
      </rPr>
      <t xml:space="preserve"> relevant category and elements of the </t>
    </r>
    <r>
      <rPr>
        <b/>
        <u val="single"/>
        <sz val="14"/>
        <rFont val="Arial"/>
        <family val="2"/>
      </rPr>
      <t>differentiation level 1 and continue to level 2</t>
    </r>
  </si>
  <si>
    <r>
      <t xml:space="preserve">Differentiation level 2: Choose relevant differentiation </t>
    </r>
    <r>
      <rPr>
        <b/>
        <u val="single"/>
        <sz val="14"/>
        <rFont val="Arial"/>
        <family val="2"/>
      </rPr>
      <t>category and elements within differentiation level 1</t>
    </r>
  </si>
  <si>
    <t>Y</t>
  </si>
  <si>
    <t>Respect of particular restriction</t>
  </si>
  <si>
    <t xml:space="preserve">Planning and Management </t>
  </si>
  <si>
    <t>Respect of particular restrictions</t>
  </si>
  <si>
    <r>
      <t xml:space="preserve"> m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/ha</t>
    </r>
  </si>
  <si>
    <r>
      <t>EUR/m</t>
    </r>
    <r>
      <rPr>
        <vertAlign val="superscript"/>
        <sz val="14"/>
        <rFont val="Arial"/>
        <family val="2"/>
      </rPr>
      <t>3</t>
    </r>
  </si>
  <si>
    <r>
      <t>EUR/ m</t>
    </r>
    <r>
      <rPr>
        <vertAlign val="superscript"/>
        <sz val="14"/>
        <rFont val="Arial"/>
        <family val="2"/>
      </rPr>
      <t>3</t>
    </r>
  </si>
  <si>
    <r>
      <t>m</t>
    </r>
    <r>
      <rPr>
        <vertAlign val="superscript"/>
        <sz val="14"/>
        <rFont val="Arial"/>
        <family val="2"/>
      </rPr>
      <t>3</t>
    </r>
  </si>
  <si>
    <t xml:space="preserve">Respect of particular restrictions </t>
  </si>
  <si>
    <t>N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</si>
</sst>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0.0000000"/>
    <numFmt numFmtId="166" formatCode="#,##0.0000000"/>
    <numFmt numFmtId="167" formatCode="#,##0.0"/>
    <numFmt numFmtId="168" formatCode="&quot;€&quot;\ #,##0;\-&quot;€&quot;\ #,##0"/>
    <numFmt numFmtId="169" formatCode="&quot;€&quot;\ #,##0;[Red]\-&quot;€&quot;\ #,##0"/>
    <numFmt numFmtId="170" formatCode="&quot;€&quot;\ #,##0.00;\-&quot;€&quot;\ #,##0.00"/>
    <numFmt numFmtId="171" formatCode="&quot;€&quot;\ #,##0.00;[Red]\-&quot;€&quot;\ #,##0.00"/>
    <numFmt numFmtId="172" formatCode="_-&quot;€&quot;\ * #,##0_-;\-&quot;€&quot;\ * #,##0_-;_-&quot;€&quot;\ * &quot;-&quot;_-;_-@_-"/>
    <numFmt numFmtId="173" formatCode="_-* #,##0_-;\-* #,##0_-;_-* &quot;-&quot;_-;_-@_-"/>
    <numFmt numFmtId="174" formatCode="_-&quot;€&quot;\ * #,##0.00_-;\-&quot;€&quot;\ * #,##0.00_-;_-&quot;€&quot;\ * &quot;-&quot;??_-;_-@_-"/>
    <numFmt numFmtId="175" formatCode="_-* #,##0.00_-;\-* #,##0.00_-;_-* &quot;-&quot;??_-;_-@_-"/>
    <numFmt numFmtId="176" formatCode="&quot;kr&quot;\ #,##0_);\(&quot;kr&quot;\ #,##0\)"/>
    <numFmt numFmtId="177" formatCode="&quot;kr&quot;\ #,##0_);[Red]\(&quot;kr&quot;\ #,##0\)"/>
    <numFmt numFmtId="178" formatCode="&quot;kr&quot;\ #,##0.00_);\(&quot;kr&quot;\ #,##0.00\)"/>
    <numFmt numFmtId="179" formatCode="&quot;kr&quot;\ #,##0.00_);[Red]\(&quot;kr&quot;\ #,##0.00\)"/>
    <numFmt numFmtId="180" formatCode="_(&quot;kr&quot;\ * #,##0_);_(&quot;kr&quot;\ * \(#,##0\);_(&quot;kr&quot;\ * &quot;-&quot;_);_(@_)"/>
    <numFmt numFmtId="181" formatCode="_(* #,##0_);_(* \(#,##0\);_(* &quot;-&quot;_);_(@_)"/>
    <numFmt numFmtId="182" formatCode="_(&quot;kr&quot;\ * #,##0.00_);_(&quot;kr&quot;\ * \(#,##0.00\);_(&quot;kr&quot;\ * &quot;-&quot;??_);_(@_)"/>
    <numFmt numFmtId="183" formatCode="_(* #,##0.00_);_(* \(#,##0.00\);_(* &quot;-&quot;??_);_(@_)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h\.mm\.ss"/>
    <numFmt numFmtId="189" formatCode="[$-410]dddd\ d\ mmmm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0"/>
    <numFmt numFmtId="195" formatCode="0.0"/>
    <numFmt numFmtId="196" formatCode="#,##0.000"/>
  </numFmts>
  <fonts count="54"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57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2"/>
      <name val="Arial"/>
      <family val="2"/>
    </font>
    <font>
      <i/>
      <sz val="10"/>
      <color indexed="57"/>
      <name val="Arial"/>
      <family val="2"/>
    </font>
    <font>
      <vertAlign val="superscript"/>
      <sz val="10"/>
      <color indexed="57"/>
      <name val="Arial"/>
      <family val="2"/>
    </font>
    <font>
      <b/>
      <sz val="10"/>
      <color indexed="57"/>
      <name val="Arial"/>
      <family val="2"/>
    </font>
    <font>
      <strike/>
      <sz val="10"/>
      <color indexed="57"/>
      <name val="Arial"/>
      <family val="2"/>
    </font>
    <font>
      <strike/>
      <sz val="10"/>
      <name val="Arial"/>
      <family val="2"/>
    </font>
    <font>
      <strike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2"/>
      <name val="Times New Roman"/>
      <family val="1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sz val="10"/>
      <color indexed="21"/>
      <name val="Arial"/>
      <family val="2"/>
    </font>
    <font>
      <vertAlign val="subscript"/>
      <sz val="10"/>
      <name val="Arial CE"/>
      <family val="2"/>
    </font>
    <font>
      <sz val="10"/>
      <name val="Arial CE"/>
      <family val="2"/>
    </font>
    <font>
      <vertAlign val="superscript"/>
      <sz val="10"/>
      <name val="Arial CE"/>
      <family val="2"/>
    </font>
    <font>
      <b/>
      <sz val="10"/>
      <color indexed="30"/>
      <name val="Arial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color indexed="1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color indexed="17"/>
      <name val="Arial"/>
      <family val="0"/>
    </font>
    <font>
      <sz val="14"/>
      <color indexed="8"/>
      <name val="Arial"/>
      <family val="2"/>
    </font>
    <font>
      <vertAlign val="superscript"/>
      <sz val="14"/>
      <name val="Arial"/>
      <family val="2"/>
    </font>
    <font>
      <sz val="14"/>
      <color indexed="10"/>
      <name val="Arial"/>
      <family val="2"/>
    </font>
    <font>
      <b/>
      <u val="single"/>
      <sz val="16"/>
      <name val="Arial"/>
      <family val="2"/>
    </font>
    <font>
      <b/>
      <i/>
      <sz val="14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6" fillId="3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5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7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2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/>
    </xf>
    <xf numFmtId="10" fontId="8" fillId="0" borderId="2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3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" xfId="0" applyFont="1" applyFill="1" applyBorder="1" applyAlignment="1">
      <alignment wrapText="1"/>
    </xf>
    <xf numFmtId="0" fontId="8" fillId="0" borderId="7" xfId="0" applyFont="1" applyBorder="1" applyAlignment="1">
      <alignment horizontal="center" vertical="center"/>
    </xf>
    <xf numFmtId="0" fontId="19" fillId="0" borderId="3" xfId="0" applyFont="1" applyFill="1" applyBorder="1" applyAlignment="1">
      <alignment/>
    </xf>
    <xf numFmtId="0" fontId="8" fillId="0" borderId="2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/>
    </xf>
    <xf numFmtId="0" fontId="10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" fontId="25" fillId="0" borderId="8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/>
    </xf>
    <xf numFmtId="0" fontId="6" fillId="8" borderId="1" xfId="0" applyFont="1" applyFill="1" applyBorder="1" applyAlignment="1">
      <alignment/>
    </xf>
    <xf numFmtId="4" fontId="0" fillId="9" borderId="0" xfId="0" applyNumberFormat="1" applyFont="1" applyFill="1" applyBorder="1" applyAlignment="1">
      <alignment/>
    </xf>
    <xf numFmtId="4" fontId="6" fillId="8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64" fontId="22" fillId="0" borderId="9" xfId="0" applyNumberFormat="1" applyFont="1" applyBorder="1" applyAlignment="1">
      <alignment horizontal="center" wrapText="1"/>
    </xf>
    <xf numFmtId="0" fontId="26" fillId="2" borderId="2" xfId="0" applyFont="1" applyFill="1" applyBorder="1" applyAlignment="1">
      <alignment/>
    </xf>
    <xf numFmtId="164" fontId="0" fillId="2" borderId="0" xfId="0" applyNumberFormat="1" applyFont="1" applyFill="1" applyAlignment="1">
      <alignment/>
    </xf>
    <xf numFmtId="164" fontId="15" fillId="2" borderId="0" xfId="0" applyNumberFormat="1" applyFont="1" applyFill="1" applyAlignment="1">
      <alignment/>
    </xf>
    <xf numFmtId="164" fontId="0" fillId="2" borderId="1" xfId="0" applyNumberFormat="1" applyFont="1" applyFill="1" applyBorder="1" applyAlignment="1">
      <alignment/>
    </xf>
    <xf numFmtId="0" fontId="0" fillId="0" borderId="2" xfId="0" applyFont="1" applyFill="1" applyBorder="1" applyAlignment="1">
      <alignment vertical="top" wrapText="1"/>
    </xf>
    <xf numFmtId="164" fontId="27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164" fontId="24" fillId="0" borderId="0" xfId="0" applyNumberFormat="1" applyFont="1" applyAlignment="1">
      <alignment/>
    </xf>
    <xf numFmtId="0" fontId="26" fillId="2" borderId="7" xfId="0" applyFont="1" applyFill="1" applyBorder="1" applyAlignment="1">
      <alignment/>
    </xf>
    <xf numFmtId="164" fontId="0" fillId="2" borderId="10" xfId="0" applyNumberFormat="1" applyFont="1" applyFill="1" applyBorder="1" applyAlignment="1">
      <alignment/>
    </xf>
    <xf numFmtId="164" fontId="24" fillId="2" borderId="10" xfId="0" applyNumberFormat="1" applyFont="1" applyFill="1" applyBorder="1" applyAlignment="1">
      <alignment/>
    </xf>
    <xf numFmtId="164" fontId="0" fillId="2" borderId="11" xfId="0" applyNumberFormat="1" applyFont="1" applyFill="1" applyBorder="1" applyAlignment="1">
      <alignment/>
    </xf>
    <xf numFmtId="164" fontId="27" fillId="0" borderId="0" xfId="0" applyNumberFormat="1" applyFont="1" applyAlignment="1">
      <alignment/>
    </xf>
    <xf numFmtId="0" fontId="0" fillId="0" borderId="7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6" fillId="10" borderId="6" xfId="0" applyFont="1" applyFill="1" applyBorder="1" applyAlignment="1">
      <alignment/>
    </xf>
    <xf numFmtId="164" fontId="6" fillId="10" borderId="3" xfId="0" applyNumberFormat="1" applyFont="1" applyFill="1" applyBorder="1" applyAlignment="1">
      <alignment/>
    </xf>
    <xf numFmtId="164" fontId="6" fillId="10" borderId="5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11" borderId="4" xfId="0" applyFont="1" applyFill="1" applyBorder="1" applyAlignment="1">
      <alignment vertical="top" wrapText="1"/>
    </xf>
    <xf numFmtId="0" fontId="0" fillId="4" borderId="4" xfId="0" applyFont="1" applyFill="1" applyBorder="1" applyAlignment="1">
      <alignment vertical="top" wrapText="1"/>
    </xf>
    <xf numFmtId="0" fontId="0" fillId="0" borderId="4" xfId="0" applyFont="1" applyBorder="1" applyAlignment="1">
      <alignment/>
    </xf>
    <xf numFmtId="165" fontId="0" fillId="0" borderId="4" xfId="0" applyNumberFormat="1" applyFont="1" applyBorder="1" applyAlignment="1">
      <alignment/>
    </xf>
    <xf numFmtId="166" fontId="0" fillId="0" borderId="4" xfId="0" applyNumberFormat="1" applyFont="1" applyBorder="1" applyAlignment="1">
      <alignment/>
    </xf>
    <xf numFmtId="2" fontId="0" fillId="0" borderId="4" xfId="0" applyNumberFormat="1" applyFont="1" applyFill="1" applyBorder="1" applyAlignment="1">
      <alignment/>
    </xf>
    <xf numFmtId="167" fontId="0" fillId="0" borderId="4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49" fontId="0" fillId="0" borderId="4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165" fontId="0" fillId="0" borderId="4" xfId="0" applyNumberFormat="1" applyFont="1" applyFill="1" applyBorder="1" applyAlignment="1">
      <alignment/>
    </xf>
    <xf numFmtId="166" fontId="0" fillId="0" borderId="4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24" fillId="0" borderId="12" xfId="0" applyFont="1" applyBorder="1" applyAlignment="1">
      <alignment horizontal="justify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32" fillId="0" borderId="15" xfId="0" applyFont="1" applyBorder="1" applyAlignment="1">
      <alignment horizontal="justify"/>
    </xf>
    <xf numFmtId="0" fontId="24" fillId="0" borderId="16" xfId="0" applyNumberFormat="1" applyFont="1" applyBorder="1" applyAlignment="1">
      <alignment horizontal="right"/>
    </xf>
    <xf numFmtId="0" fontId="24" fillId="0" borderId="9" xfId="0" applyFont="1" applyBorder="1" applyAlignment="1">
      <alignment horizontal="right"/>
    </xf>
    <xf numFmtId="0" fontId="24" fillId="0" borderId="16" xfId="0" applyFont="1" applyBorder="1" applyAlignment="1">
      <alignment horizontal="right"/>
    </xf>
    <xf numFmtId="0" fontId="24" fillId="0" borderId="15" xfId="0" applyFont="1" applyBorder="1" applyAlignment="1">
      <alignment horizontal="justify"/>
    </xf>
    <xf numFmtId="0" fontId="34" fillId="2" borderId="15" xfId="0" applyFont="1" applyFill="1" applyBorder="1" applyAlignment="1">
      <alignment horizontal="justify"/>
    </xf>
    <xf numFmtId="1" fontId="34" fillId="2" borderId="16" xfId="0" applyNumberFormat="1" applyFont="1" applyFill="1" applyBorder="1" applyAlignment="1">
      <alignment horizontal="right"/>
    </xf>
    <xf numFmtId="1" fontId="34" fillId="2" borderId="9" xfId="0" applyNumberFormat="1" applyFont="1" applyFill="1" applyBorder="1" applyAlignment="1">
      <alignment horizontal="right"/>
    </xf>
    <xf numFmtId="0" fontId="24" fillId="0" borderId="9" xfId="0" applyNumberFormat="1" applyFont="1" applyBorder="1" applyAlignment="1">
      <alignment horizontal="right"/>
    </xf>
    <xf numFmtId="0" fontId="32" fillId="2" borderId="15" xfId="0" applyFont="1" applyFill="1" applyBorder="1" applyAlignment="1">
      <alignment horizontal="justify"/>
    </xf>
    <xf numFmtId="0" fontId="24" fillId="0" borderId="17" xfId="0" applyFont="1" applyBorder="1" applyAlignment="1">
      <alignment horizontal="right"/>
    </xf>
    <xf numFmtId="0" fontId="24" fillId="0" borderId="15" xfId="0" applyNumberFormat="1" applyFont="1" applyBorder="1" applyAlignment="1">
      <alignment horizontal="right"/>
    </xf>
    <xf numFmtId="0" fontId="24" fillId="0" borderId="15" xfId="0" applyFont="1" applyBorder="1" applyAlignment="1">
      <alignment horizontal="right"/>
    </xf>
    <xf numFmtId="0" fontId="22" fillId="5" borderId="15" xfId="0" applyFont="1" applyFill="1" applyBorder="1" applyAlignment="1">
      <alignment horizontal="justify"/>
    </xf>
    <xf numFmtId="0" fontId="22" fillId="5" borderId="16" xfId="0" applyFont="1" applyFill="1" applyBorder="1" applyAlignment="1">
      <alignment horizontal="right"/>
    </xf>
    <xf numFmtId="0" fontId="22" fillId="5" borderId="15" xfId="0" applyFont="1" applyFill="1" applyBorder="1" applyAlignment="1">
      <alignment horizontal="right"/>
    </xf>
    <xf numFmtId="0" fontId="22" fillId="5" borderId="17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12" borderId="0" xfId="0" applyFont="1" applyFill="1" applyBorder="1" applyAlignment="1">
      <alignment/>
    </xf>
    <xf numFmtId="0" fontId="37" fillId="13" borderId="0" xfId="21" applyFont="1" applyFill="1">
      <alignment/>
      <protection/>
    </xf>
    <xf numFmtId="0" fontId="38" fillId="14" borderId="0" xfId="21" applyFont="1" applyFill="1" applyAlignment="1">
      <alignment horizontal="center" wrapText="1"/>
      <protection/>
    </xf>
    <xf numFmtId="0" fontId="0" fillId="0" borderId="0" xfId="21">
      <alignment/>
      <protection/>
    </xf>
    <xf numFmtId="0" fontId="39" fillId="0" borderId="0" xfId="21" applyFont="1" applyAlignment="1">
      <alignment horizontal="center"/>
      <protection/>
    </xf>
    <xf numFmtId="0" fontId="40" fillId="0" borderId="0" xfId="21" applyFont="1" applyFill="1" applyAlignment="1">
      <alignment wrapText="1"/>
      <protection/>
    </xf>
    <xf numFmtId="0" fontId="41" fillId="0" borderId="0" xfId="21" applyFont="1">
      <alignment/>
      <protection/>
    </xf>
    <xf numFmtId="0" fontId="0" fillId="0" borderId="0" xfId="21" applyAlignment="1">
      <alignment horizontal="center"/>
      <protection/>
    </xf>
    <xf numFmtId="0" fontId="0" fillId="0" borderId="0" xfId="21" applyFont="1">
      <alignment/>
      <protection/>
    </xf>
    <xf numFmtId="0" fontId="0" fillId="0" borderId="0" xfId="21" applyFont="1" applyBorder="1" applyAlignment="1">
      <alignment vertical="top" wrapText="1"/>
      <protection/>
    </xf>
    <xf numFmtId="0" fontId="6" fillId="0" borderId="0" xfId="21" applyFont="1" applyFill="1" applyBorder="1" applyAlignment="1">
      <alignment vertical="top" wrapText="1"/>
      <protection/>
    </xf>
    <xf numFmtId="0" fontId="37" fillId="13" borderId="0" xfId="21" applyFont="1" applyFill="1" applyAlignment="1">
      <alignment wrapText="1"/>
      <protection/>
    </xf>
    <xf numFmtId="0" fontId="37" fillId="0" borderId="0" xfId="21" applyFont="1" applyFill="1" applyAlignment="1">
      <alignment wrapText="1"/>
      <protection/>
    </xf>
    <xf numFmtId="0" fontId="38" fillId="0" borderId="0" xfId="21" applyFont="1" applyFill="1" applyAlignment="1">
      <alignment horizontal="center" wrapText="1"/>
      <protection/>
    </xf>
    <xf numFmtId="0" fontId="0" fillId="0" borderId="0" xfId="21" applyFill="1">
      <alignment/>
      <protection/>
    </xf>
    <xf numFmtId="0" fontId="3" fillId="15" borderId="0" xfId="21" applyFont="1" applyFill="1" applyAlignment="1">
      <alignment wrapText="1"/>
      <protection/>
    </xf>
    <xf numFmtId="0" fontId="0" fillId="0" borderId="0" xfId="21" applyFont="1" applyFill="1">
      <alignment/>
      <protection/>
    </xf>
    <xf numFmtId="0" fontId="0" fillId="0" borderId="0" xfId="21" applyFont="1">
      <alignment/>
      <protection/>
    </xf>
    <xf numFmtId="0" fontId="3" fillId="0" borderId="0" xfId="21" applyFont="1" applyFill="1" applyAlignment="1">
      <alignment wrapText="1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Fill="1" applyAlignment="1">
      <alignment wrapText="1"/>
      <protection/>
    </xf>
    <xf numFmtId="0" fontId="0" fillId="0" borderId="18" xfId="21" applyFont="1" applyBorder="1" applyAlignment="1">
      <alignment vertical="top" wrapText="1"/>
      <protection/>
    </xf>
    <xf numFmtId="0" fontId="0" fillId="0" borderId="18" xfId="21" applyFont="1" applyBorder="1">
      <alignment/>
      <protection/>
    </xf>
    <xf numFmtId="0" fontId="0" fillId="0" borderId="18" xfId="21" applyBorder="1">
      <alignment/>
      <protection/>
    </xf>
    <xf numFmtId="0" fontId="6" fillId="0" borderId="0" xfId="21" applyFont="1" applyFill="1">
      <alignment/>
      <protection/>
    </xf>
    <xf numFmtId="0" fontId="3" fillId="16" borderId="0" xfId="21" applyFont="1" applyFill="1" applyAlignment="1">
      <alignment horizontal="left" wrapText="1"/>
      <protection/>
    </xf>
    <xf numFmtId="0" fontId="3" fillId="0" borderId="0" xfId="21" applyFont="1" applyFill="1" applyAlignment="1">
      <alignment horizontal="left" wrapText="1"/>
      <protection/>
    </xf>
    <xf numFmtId="0" fontId="6" fillId="0" borderId="0" xfId="21" applyFont="1" applyFill="1">
      <alignment/>
      <protection/>
    </xf>
    <xf numFmtId="0" fontId="0" fillId="0" borderId="0" xfId="21" applyAlignment="1">
      <alignment horizontal="left"/>
      <protection/>
    </xf>
    <xf numFmtId="0" fontId="42" fillId="0" borderId="0" xfId="21" applyFont="1">
      <alignment/>
      <protection/>
    </xf>
    <xf numFmtId="0" fontId="6" fillId="0" borderId="19" xfId="21" applyFont="1" applyFill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0" fillId="0" borderId="0" xfId="21" applyAlignment="1">
      <alignment horizontal="right"/>
      <protection/>
    </xf>
    <xf numFmtId="0" fontId="0" fillId="0" borderId="0" xfId="0" applyFont="1" applyFill="1" applyAlignment="1">
      <alignment wrapText="1"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8" xfId="21" applyFont="1" applyFill="1" applyBorder="1" applyAlignment="1">
      <alignment horizontal="center"/>
      <protection/>
    </xf>
    <xf numFmtId="2" fontId="24" fillId="0" borderId="0" xfId="0" applyNumberFormat="1" applyFont="1" applyAlignment="1">
      <alignment/>
    </xf>
    <xf numFmtId="2" fontId="24" fillId="2" borderId="10" xfId="0" applyNumberFormat="1" applyFont="1" applyFill="1" applyBorder="1" applyAlignment="1">
      <alignment/>
    </xf>
    <xf numFmtId="2" fontId="24" fillId="0" borderId="10" xfId="0" applyNumberFormat="1" applyFont="1" applyBorder="1" applyAlignment="1">
      <alignment/>
    </xf>
    <xf numFmtId="0" fontId="0" fillId="4" borderId="6" xfId="0" applyFont="1" applyFill="1" applyBorder="1" applyAlignment="1">
      <alignment vertical="top" wrapText="1"/>
    </xf>
    <xf numFmtId="0" fontId="0" fillId="4" borderId="19" xfId="0" applyFont="1" applyFill="1" applyBorder="1" applyAlignment="1">
      <alignment vertical="top" wrapText="1"/>
    </xf>
    <xf numFmtId="165" fontId="0" fillId="0" borderId="19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2" fontId="0" fillId="0" borderId="19" xfId="0" applyNumberFormat="1" applyFont="1" applyFill="1" applyBorder="1" applyAlignment="1">
      <alignment/>
    </xf>
    <xf numFmtId="167" fontId="0" fillId="0" borderId="19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31" fillId="0" borderId="0" xfId="0" applyFont="1" applyAlignment="1">
      <alignment vertical="center"/>
    </xf>
    <xf numFmtId="3" fontId="6" fillId="15" borderId="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5" fillId="13" borderId="0" xfId="21" applyFont="1" applyFill="1" applyAlignment="1">
      <alignment wrapText="1"/>
      <protection/>
    </xf>
    <xf numFmtId="0" fontId="38" fillId="0" borderId="0" xfId="21" applyFont="1" applyAlignment="1">
      <alignment horizontal="center"/>
      <protection/>
    </xf>
    <xf numFmtId="0" fontId="45" fillId="0" borderId="0" xfId="21" applyFont="1" applyFill="1" applyAlignment="1">
      <alignment wrapText="1"/>
      <protection/>
    </xf>
    <xf numFmtId="0" fontId="37" fillId="0" borderId="0" xfId="21" applyFont="1" applyFill="1">
      <alignment/>
      <protection/>
    </xf>
    <xf numFmtId="0" fontId="37" fillId="17" borderId="0" xfId="21" applyFont="1" applyFill="1" applyAlignment="1">
      <alignment horizontal="center"/>
      <protection/>
    </xf>
    <xf numFmtId="0" fontId="46" fillId="0" borderId="0" xfId="21" applyFont="1" applyFill="1" applyAlignment="1">
      <alignment horizontal="center"/>
      <protection/>
    </xf>
    <xf numFmtId="0" fontId="37" fillId="15" borderId="0" xfId="21" applyFont="1" applyFill="1" applyAlignment="1">
      <alignment wrapText="1"/>
      <protection/>
    </xf>
    <xf numFmtId="0" fontId="46" fillId="0" borderId="0" xfId="21" applyFont="1">
      <alignment/>
      <protection/>
    </xf>
    <xf numFmtId="0" fontId="46" fillId="0" borderId="0" xfId="21" applyFont="1" applyFill="1">
      <alignment/>
      <protection/>
    </xf>
    <xf numFmtId="0" fontId="37" fillId="17" borderId="0" xfId="0" applyFont="1" applyFill="1" applyAlignment="1">
      <alignment/>
    </xf>
    <xf numFmtId="0" fontId="46" fillId="0" borderId="0" xfId="21" applyFont="1" applyAlignment="1">
      <alignment horizontal="center"/>
      <protection/>
    </xf>
    <xf numFmtId="0" fontId="46" fillId="0" borderId="0" xfId="0" applyFont="1" applyAlignment="1">
      <alignment/>
    </xf>
    <xf numFmtId="0" fontId="46" fillId="17" borderId="0" xfId="0" applyFont="1" applyFill="1" applyAlignment="1">
      <alignment wrapText="1"/>
    </xf>
    <xf numFmtId="0" fontId="46" fillId="0" borderId="0" xfId="21" applyFont="1" applyBorder="1" applyAlignment="1">
      <alignment vertical="top" wrapText="1"/>
      <protection/>
    </xf>
    <xf numFmtId="0" fontId="46" fillId="0" borderId="18" xfId="21" applyFont="1" applyBorder="1" applyAlignment="1">
      <alignment vertical="top" wrapText="1"/>
      <protection/>
    </xf>
    <xf numFmtId="0" fontId="46" fillId="0" borderId="18" xfId="21" applyFont="1" applyBorder="1" applyAlignment="1">
      <alignment horizontal="center"/>
      <protection/>
    </xf>
    <xf numFmtId="0" fontId="46" fillId="0" borderId="18" xfId="21" applyFont="1" applyBorder="1">
      <alignment/>
      <protection/>
    </xf>
    <xf numFmtId="0" fontId="46" fillId="0" borderId="0" xfId="21" applyFont="1" applyFill="1" applyAlignment="1">
      <alignment wrapText="1"/>
      <protection/>
    </xf>
    <xf numFmtId="0" fontId="37" fillId="16" borderId="0" xfId="21" applyFont="1" applyFill="1" applyAlignment="1">
      <alignment horizontal="left" wrapText="1"/>
      <protection/>
    </xf>
    <xf numFmtId="0" fontId="37" fillId="0" borderId="0" xfId="21" applyFont="1" applyFill="1" applyAlignment="1">
      <alignment horizontal="left" wrapText="1"/>
      <protection/>
    </xf>
    <xf numFmtId="0" fontId="47" fillId="13" borderId="0" xfId="21" applyFont="1" applyFill="1">
      <alignment/>
      <protection/>
    </xf>
    <xf numFmtId="0" fontId="46" fillId="0" borderId="0" xfId="21" applyFont="1">
      <alignment/>
      <protection/>
    </xf>
    <xf numFmtId="0" fontId="38" fillId="0" borderId="0" xfId="21" applyFont="1" applyAlignment="1">
      <alignment horizontal="center"/>
      <protection/>
    </xf>
    <xf numFmtId="0" fontId="37" fillId="15" borderId="0" xfId="21" applyFont="1" applyFill="1" applyAlignment="1">
      <alignment wrapText="1"/>
      <protection/>
    </xf>
    <xf numFmtId="0" fontId="48" fillId="0" borderId="0" xfId="21" applyFont="1" applyAlignment="1">
      <alignment horizontal="center"/>
      <protection/>
    </xf>
    <xf numFmtId="0" fontId="48" fillId="0" borderId="0" xfId="21" applyFont="1">
      <alignment/>
      <protection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46" fillId="0" borderId="0" xfId="0" applyFont="1" applyFill="1" applyAlignment="1">
      <alignment wrapText="1"/>
    </xf>
    <xf numFmtId="0" fontId="48" fillId="0" borderId="0" xfId="0" applyFont="1" applyAlignment="1">
      <alignment horizontal="center"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/>
    </xf>
    <xf numFmtId="0" fontId="46" fillId="0" borderId="22" xfId="0" applyFont="1" applyFill="1" applyBorder="1" applyAlignment="1">
      <alignment wrapText="1"/>
    </xf>
    <xf numFmtId="0" fontId="46" fillId="0" borderId="23" xfId="0" applyFont="1" applyFill="1" applyBorder="1" applyAlignment="1">
      <alignment wrapText="1"/>
    </xf>
    <xf numFmtId="0" fontId="46" fillId="0" borderId="24" xfId="0" applyFont="1" applyFill="1" applyBorder="1" applyAlignment="1">
      <alignment wrapText="1"/>
    </xf>
    <xf numFmtId="0" fontId="46" fillId="0" borderId="25" xfId="0" applyFont="1" applyBorder="1" applyAlignment="1">
      <alignment wrapText="1"/>
    </xf>
    <xf numFmtId="0" fontId="46" fillId="0" borderId="26" xfId="21" applyFont="1" applyBorder="1">
      <alignment/>
      <protection/>
    </xf>
    <xf numFmtId="0" fontId="37" fillId="0" borderId="27" xfId="0" applyFont="1" applyBorder="1" applyAlignment="1">
      <alignment/>
    </xf>
    <xf numFmtId="0" fontId="37" fillId="0" borderId="19" xfId="0" applyFont="1" applyFill="1" applyBorder="1" applyAlignment="1">
      <alignment horizontal="center"/>
    </xf>
    <xf numFmtId="3" fontId="37" fillId="0" borderId="19" xfId="0" applyNumberFormat="1" applyFont="1" applyFill="1" applyBorder="1" applyAlignment="1">
      <alignment horizontal="right" wrapText="1"/>
    </xf>
    <xf numFmtId="3" fontId="37" fillId="0" borderId="28" xfId="0" applyNumberFormat="1" applyFont="1" applyFill="1" applyBorder="1" applyAlignment="1">
      <alignment horizontal="right" wrapText="1"/>
    </xf>
    <xf numFmtId="1" fontId="46" fillId="0" borderId="29" xfId="0" applyNumberFormat="1" applyFont="1" applyFill="1" applyBorder="1" applyAlignment="1">
      <alignment horizontal="right" wrapText="1"/>
    </xf>
    <xf numFmtId="1" fontId="46" fillId="0" borderId="30" xfId="0" applyNumberFormat="1" applyFont="1" applyFill="1" applyBorder="1" applyAlignment="1">
      <alignment horizontal="right" wrapText="1"/>
    </xf>
    <xf numFmtId="0" fontId="46" fillId="0" borderId="28" xfId="21" applyFont="1" applyBorder="1">
      <alignment/>
      <protection/>
    </xf>
    <xf numFmtId="0" fontId="46" fillId="0" borderId="31" xfId="0" applyFont="1" applyFill="1" applyBorder="1" applyAlignment="1">
      <alignment/>
    </xf>
    <xf numFmtId="0" fontId="46" fillId="0" borderId="29" xfId="0" applyFont="1" applyFill="1" applyBorder="1" applyAlignment="1">
      <alignment horizontal="center"/>
    </xf>
    <xf numFmtId="3" fontId="46" fillId="0" borderId="19" xfId="0" applyNumberFormat="1" applyFont="1" applyFill="1" applyBorder="1" applyAlignment="1">
      <alignment horizontal="right" wrapText="1"/>
    </xf>
    <xf numFmtId="3" fontId="46" fillId="0" borderId="28" xfId="0" applyNumberFormat="1" applyFont="1" applyFill="1" applyBorder="1" applyAlignment="1">
      <alignment horizontal="right" wrapText="1"/>
    </xf>
    <xf numFmtId="0" fontId="46" fillId="0" borderId="27" xfId="0" applyFont="1" applyBorder="1" applyAlignment="1">
      <alignment/>
    </xf>
    <xf numFmtId="0" fontId="37" fillId="0" borderId="27" xfId="0" applyFont="1" applyFill="1" applyBorder="1" applyAlignment="1">
      <alignment/>
    </xf>
    <xf numFmtId="0" fontId="37" fillId="0" borderId="29" xfId="0" applyFont="1" applyFill="1" applyBorder="1" applyAlignment="1">
      <alignment horizontal="center"/>
    </xf>
    <xf numFmtId="3" fontId="46" fillId="0" borderId="29" xfId="0" applyNumberFormat="1" applyFont="1" applyFill="1" applyBorder="1" applyAlignment="1">
      <alignment horizontal="right" wrapText="1"/>
    </xf>
    <xf numFmtId="3" fontId="46" fillId="0" borderId="30" xfId="0" applyNumberFormat="1" applyFont="1" applyFill="1" applyBorder="1" applyAlignment="1">
      <alignment horizontal="right" wrapText="1"/>
    </xf>
    <xf numFmtId="0" fontId="46" fillId="0" borderId="28" xfId="21" applyFont="1" applyBorder="1" applyAlignment="1">
      <alignment horizontal="right"/>
      <protection/>
    </xf>
    <xf numFmtId="0" fontId="48" fillId="15" borderId="32" xfId="0" applyFont="1" applyFill="1" applyBorder="1" applyAlignment="1">
      <alignment/>
    </xf>
    <xf numFmtId="0" fontId="46" fillId="15" borderId="33" xfId="0" applyFont="1" applyFill="1" applyBorder="1" applyAlignment="1">
      <alignment horizontal="center"/>
    </xf>
    <xf numFmtId="1" fontId="37" fillId="15" borderId="33" xfId="0" applyNumberFormat="1" applyFont="1" applyFill="1" applyBorder="1" applyAlignment="1">
      <alignment/>
    </xf>
    <xf numFmtId="1" fontId="37" fillId="15" borderId="34" xfId="0" applyNumberFormat="1" applyFont="1" applyFill="1" applyBorder="1" applyAlignment="1">
      <alignment/>
    </xf>
    <xf numFmtId="1" fontId="37" fillId="15" borderId="35" xfId="0" applyNumberFormat="1" applyFont="1" applyFill="1" applyBorder="1" applyAlignment="1">
      <alignment/>
    </xf>
    <xf numFmtId="0" fontId="46" fillId="0" borderId="22" xfId="0" applyFont="1" applyFill="1" applyBorder="1" applyAlignment="1">
      <alignment horizontal="center" wrapText="1"/>
    </xf>
    <xf numFmtId="0" fontId="46" fillId="0" borderId="23" xfId="0" applyFont="1" applyFill="1" applyBorder="1" applyAlignment="1">
      <alignment horizontal="center" wrapText="1"/>
    </xf>
    <xf numFmtId="0" fontId="49" fillId="0" borderId="27" xfId="0" applyFont="1" applyFill="1" applyBorder="1" applyAlignment="1">
      <alignment horizontal="justify"/>
    </xf>
    <xf numFmtId="0" fontId="46" fillId="0" borderId="19" xfId="0" applyFont="1" applyFill="1" applyBorder="1" applyAlignment="1">
      <alignment horizontal="center"/>
    </xf>
    <xf numFmtId="1" fontId="46" fillId="0" borderId="19" xfId="0" applyNumberFormat="1" applyFont="1" applyFill="1" applyBorder="1" applyAlignment="1">
      <alignment horizontal="right" wrapText="1"/>
    </xf>
    <xf numFmtId="1" fontId="46" fillId="0" borderId="36" xfId="0" applyNumberFormat="1" applyFont="1" applyFill="1" applyBorder="1" applyAlignment="1">
      <alignment horizontal="right" wrapText="1"/>
    </xf>
    <xf numFmtId="1" fontId="46" fillId="0" borderId="28" xfId="21" applyNumberFormat="1" applyFont="1" applyBorder="1">
      <alignment/>
      <protection/>
    </xf>
    <xf numFmtId="195" fontId="46" fillId="0" borderId="19" xfId="0" applyNumberFormat="1" applyFont="1" applyFill="1" applyBorder="1" applyAlignment="1">
      <alignment horizontal="right" wrapText="1"/>
    </xf>
    <xf numFmtId="195" fontId="46" fillId="0" borderId="28" xfId="0" applyNumberFormat="1" applyFont="1" applyFill="1" applyBorder="1" applyAlignment="1">
      <alignment horizontal="right" wrapText="1"/>
    </xf>
    <xf numFmtId="1" fontId="46" fillId="0" borderId="28" xfId="0" applyNumberFormat="1" applyFont="1" applyFill="1" applyBorder="1" applyAlignment="1">
      <alignment horizontal="right" wrapText="1"/>
    </xf>
    <xf numFmtId="0" fontId="46" fillId="0" borderId="27" xfId="0" applyFont="1" applyFill="1" applyBorder="1" applyAlignment="1">
      <alignment/>
    </xf>
    <xf numFmtId="0" fontId="46" fillId="0" borderId="19" xfId="0" applyFont="1" applyFill="1" applyBorder="1" applyAlignment="1">
      <alignment/>
    </xf>
    <xf numFmtId="196" fontId="46" fillId="0" borderId="29" xfId="0" applyNumberFormat="1" applyFont="1" applyFill="1" applyBorder="1" applyAlignment="1">
      <alignment horizontal="right" wrapText="1"/>
    </xf>
    <xf numFmtId="0" fontId="37" fillId="0" borderId="19" xfId="0" applyFont="1" applyFill="1" applyBorder="1" applyAlignment="1">
      <alignment/>
    </xf>
    <xf numFmtId="3" fontId="37" fillId="0" borderId="29" xfId="0" applyNumberFormat="1" applyFont="1" applyFill="1" applyBorder="1" applyAlignment="1">
      <alignment horizontal="right" wrapText="1"/>
    </xf>
    <xf numFmtId="3" fontId="37" fillId="0" borderId="30" xfId="0" applyNumberFormat="1" applyFont="1" applyFill="1" applyBorder="1" applyAlignment="1">
      <alignment horizontal="right" wrapText="1"/>
    </xf>
    <xf numFmtId="0" fontId="37" fillId="0" borderId="28" xfId="21" applyFont="1" applyBorder="1">
      <alignment/>
      <protection/>
    </xf>
    <xf numFmtId="0" fontId="47" fillId="15" borderId="0" xfId="21" applyFont="1" applyFill="1" applyAlignment="1">
      <alignment wrapText="1"/>
      <protection/>
    </xf>
    <xf numFmtId="0" fontId="48" fillId="0" borderId="0" xfId="21" applyFont="1">
      <alignment/>
      <protection/>
    </xf>
    <xf numFmtId="0" fontId="46" fillId="0" borderId="24" xfId="0" applyFont="1" applyFill="1" applyBorder="1" applyAlignment="1">
      <alignment horizontal="center" wrapText="1"/>
    </xf>
    <xf numFmtId="0" fontId="46" fillId="0" borderId="37" xfId="0" applyFont="1" applyBorder="1" applyAlignment="1">
      <alignment wrapText="1"/>
    </xf>
    <xf numFmtId="0" fontId="46" fillId="0" borderId="19" xfId="21" applyFont="1" applyBorder="1">
      <alignment/>
      <protection/>
    </xf>
    <xf numFmtId="0" fontId="49" fillId="16" borderId="32" xfId="0" applyFont="1" applyFill="1" applyBorder="1" applyAlignment="1">
      <alignment horizontal="justify"/>
    </xf>
    <xf numFmtId="0" fontId="46" fillId="16" borderId="33" xfId="21" applyFont="1" applyFill="1" applyBorder="1">
      <alignment/>
      <protection/>
    </xf>
    <xf numFmtId="1" fontId="46" fillId="16" borderId="34" xfId="0" applyNumberFormat="1" applyFont="1" applyFill="1" applyBorder="1" applyAlignment="1">
      <alignment horizontal="right" wrapText="1"/>
    </xf>
    <xf numFmtId="1" fontId="46" fillId="16" borderId="35" xfId="0" applyNumberFormat="1" applyFont="1" applyFill="1" applyBorder="1" applyAlignment="1">
      <alignment horizontal="right" wrapText="1"/>
    </xf>
    <xf numFmtId="0" fontId="3" fillId="0" borderId="19" xfId="21" applyFont="1" applyBorder="1" applyAlignment="1">
      <alignment horizontal="center"/>
      <protection/>
    </xf>
    <xf numFmtId="0" fontId="37" fillId="0" borderId="38" xfId="0" applyFont="1" applyBorder="1" applyAlignment="1">
      <alignment/>
    </xf>
    <xf numFmtId="0" fontId="48" fillId="15" borderId="39" xfId="21" applyFont="1" applyFill="1" applyBorder="1">
      <alignment/>
      <protection/>
    </xf>
    <xf numFmtId="167" fontId="48" fillId="15" borderId="37" xfId="21" applyNumberFormat="1" applyFont="1" applyFill="1" applyBorder="1">
      <alignment/>
      <protection/>
    </xf>
    <xf numFmtId="167" fontId="48" fillId="15" borderId="26" xfId="21" applyNumberFormat="1" applyFont="1" applyFill="1" applyBorder="1">
      <alignment/>
      <protection/>
    </xf>
    <xf numFmtId="0" fontId="48" fillId="15" borderId="27" xfId="21" applyFont="1" applyFill="1" applyBorder="1">
      <alignment/>
      <protection/>
    </xf>
    <xf numFmtId="3" fontId="48" fillId="15" borderId="19" xfId="21" applyNumberFormat="1" applyFont="1" applyFill="1" applyBorder="1">
      <alignment/>
      <protection/>
    </xf>
    <xf numFmtId="3" fontId="48" fillId="15" borderId="28" xfId="21" applyNumberFormat="1" applyFont="1" applyFill="1" applyBorder="1">
      <alignment/>
      <protection/>
    </xf>
    <xf numFmtId="0" fontId="46" fillId="0" borderId="27" xfId="21" applyFont="1" applyFill="1" applyBorder="1">
      <alignment/>
      <protection/>
    </xf>
    <xf numFmtId="0" fontId="37" fillId="0" borderId="27" xfId="21" applyFont="1" applyFill="1" applyBorder="1">
      <alignment/>
      <protection/>
    </xf>
    <xf numFmtId="0" fontId="38" fillId="0" borderId="27" xfId="21" applyFont="1" applyFill="1" applyBorder="1">
      <alignment/>
      <protection/>
    </xf>
    <xf numFmtId="3" fontId="46" fillId="0" borderId="19" xfId="21" applyNumberFormat="1" applyFont="1" applyBorder="1">
      <alignment/>
      <protection/>
    </xf>
    <xf numFmtId="3" fontId="46" fillId="0" borderId="28" xfId="21" applyNumberFormat="1" applyFont="1" applyBorder="1">
      <alignment/>
      <protection/>
    </xf>
    <xf numFmtId="0" fontId="38" fillId="0" borderId="32" xfId="21" applyFont="1" applyFill="1" applyBorder="1" applyAlignment="1">
      <alignment wrapText="1"/>
      <protection/>
    </xf>
    <xf numFmtId="3" fontId="46" fillId="0" borderId="33" xfId="21" applyNumberFormat="1" applyFont="1" applyBorder="1">
      <alignment/>
      <protection/>
    </xf>
    <xf numFmtId="3" fontId="46" fillId="0" borderId="35" xfId="21" applyNumberFormat="1" applyFont="1" applyBorder="1">
      <alignment/>
      <protection/>
    </xf>
    <xf numFmtId="0" fontId="38" fillId="0" borderId="40" xfId="21" applyFont="1" applyFill="1" applyBorder="1" applyAlignment="1">
      <alignment wrapText="1"/>
      <protection/>
    </xf>
    <xf numFmtId="0" fontId="38" fillId="0" borderId="41" xfId="21" applyFont="1" applyFill="1" applyBorder="1" applyAlignment="1">
      <alignment wrapText="1"/>
      <protection/>
    </xf>
    <xf numFmtId="0" fontId="38" fillId="0" borderId="42" xfId="21" applyFont="1" applyFill="1" applyBorder="1" applyAlignment="1">
      <alignment wrapText="1"/>
      <protection/>
    </xf>
    <xf numFmtId="0" fontId="52" fillId="13" borderId="0" xfId="21" applyFont="1" applyFill="1" applyAlignment="1">
      <alignment wrapText="1"/>
      <protection/>
    </xf>
    <xf numFmtId="0" fontId="37" fillId="0" borderId="0" xfId="21" applyFont="1" applyFill="1">
      <alignment/>
      <protection/>
    </xf>
    <xf numFmtId="4" fontId="46" fillId="0" borderId="22" xfId="0" applyNumberFormat="1" applyFont="1" applyFill="1" applyBorder="1" applyAlignment="1">
      <alignment horizontal="center" vertical="center" wrapText="1"/>
    </xf>
    <xf numFmtId="0" fontId="46" fillId="0" borderId="22" xfId="21" applyFont="1" applyBorder="1" applyAlignment="1">
      <alignment horizontal="center"/>
      <protection/>
    </xf>
    <xf numFmtId="0" fontId="46" fillId="0" borderId="23" xfId="21" applyFont="1" applyBorder="1" applyAlignment="1">
      <alignment horizontal="center"/>
      <protection/>
    </xf>
    <xf numFmtId="0" fontId="46" fillId="0" borderId="39" xfId="21" applyFont="1" applyBorder="1">
      <alignment/>
      <protection/>
    </xf>
    <xf numFmtId="3" fontId="46" fillId="0" borderId="37" xfId="21" applyNumberFormat="1" applyFont="1" applyBorder="1">
      <alignment/>
      <protection/>
    </xf>
    <xf numFmtId="3" fontId="51" fillId="0" borderId="37" xfId="21" applyNumberFormat="1" applyFont="1" applyBorder="1">
      <alignment/>
      <protection/>
    </xf>
    <xf numFmtId="2" fontId="46" fillId="0" borderId="37" xfId="21" applyNumberFormat="1" applyFont="1" applyBorder="1">
      <alignment/>
      <protection/>
    </xf>
    <xf numFmtId="3" fontId="46" fillId="0" borderId="26" xfId="0" applyNumberFormat="1" applyFont="1" applyBorder="1" applyAlignment="1">
      <alignment/>
    </xf>
    <xf numFmtId="0" fontId="46" fillId="0" borderId="27" xfId="21" applyFont="1" applyBorder="1">
      <alignment/>
      <protection/>
    </xf>
    <xf numFmtId="3" fontId="46" fillId="0" borderId="19" xfId="21" applyNumberFormat="1" applyFont="1" applyBorder="1">
      <alignment/>
      <protection/>
    </xf>
    <xf numFmtId="2" fontId="46" fillId="0" borderId="19" xfId="21" applyNumberFormat="1" applyFont="1" applyBorder="1">
      <alignment/>
      <protection/>
    </xf>
    <xf numFmtId="3" fontId="51" fillId="0" borderId="19" xfId="21" applyNumberFormat="1" applyFont="1" applyBorder="1">
      <alignment/>
      <protection/>
    </xf>
    <xf numFmtId="0" fontId="46" fillId="0" borderId="32" xfId="21" applyFont="1" applyBorder="1">
      <alignment/>
      <protection/>
    </xf>
    <xf numFmtId="3" fontId="46" fillId="0" borderId="33" xfId="21" applyNumberFormat="1" applyFont="1" applyBorder="1">
      <alignment/>
      <protection/>
    </xf>
    <xf numFmtId="2" fontId="46" fillId="0" borderId="33" xfId="21" applyNumberFormat="1" applyFont="1" applyBorder="1">
      <alignment/>
      <protection/>
    </xf>
    <xf numFmtId="3" fontId="46" fillId="0" borderId="35" xfId="0" applyNumberFormat="1" applyFont="1" applyBorder="1" applyAlignment="1">
      <alignment/>
    </xf>
    <xf numFmtId="0" fontId="48" fillId="15" borderId="39" xfId="0" applyFont="1" applyFill="1" applyBorder="1" applyAlignment="1">
      <alignment/>
    </xf>
    <xf numFmtId="0" fontId="46" fillId="15" borderId="37" xfId="21" applyFont="1" applyFill="1" applyBorder="1">
      <alignment/>
      <protection/>
    </xf>
    <xf numFmtId="3" fontId="46" fillId="15" borderId="26" xfId="21" applyNumberFormat="1" applyFont="1" applyFill="1" applyBorder="1">
      <alignment/>
      <protection/>
    </xf>
    <xf numFmtId="0" fontId="48" fillId="15" borderId="32" xfId="0" applyFont="1" applyFill="1" applyBorder="1" applyAlignment="1">
      <alignment/>
    </xf>
    <xf numFmtId="0" fontId="46" fillId="15" borderId="33" xfId="21" applyFont="1" applyFill="1" applyBorder="1">
      <alignment/>
      <protection/>
    </xf>
    <xf numFmtId="3" fontId="46" fillId="15" borderId="35" xfId="21" applyNumberFormat="1" applyFont="1" applyFill="1" applyBorder="1">
      <alignment/>
      <protection/>
    </xf>
    <xf numFmtId="0" fontId="37" fillId="0" borderId="43" xfId="0" applyFont="1" applyFill="1" applyBorder="1" applyAlignment="1">
      <alignment horizontal="left" vertical="center" wrapText="1"/>
    </xf>
    <xf numFmtId="0" fontId="46" fillId="0" borderId="44" xfId="21" applyFont="1" applyBorder="1">
      <alignment/>
      <protection/>
    </xf>
    <xf numFmtId="4" fontId="37" fillId="0" borderId="45" xfId="0" applyNumberFormat="1" applyFont="1" applyFill="1" applyBorder="1" applyAlignment="1">
      <alignment horizontal="center" vertical="center" wrapText="1"/>
    </xf>
    <xf numFmtId="4" fontId="37" fillId="0" borderId="44" xfId="0" applyNumberFormat="1" applyFont="1" applyFill="1" applyBorder="1" applyAlignment="1">
      <alignment horizontal="center" vertical="center" wrapText="1"/>
    </xf>
    <xf numFmtId="4" fontId="37" fillId="0" borderId="46" xfId="0" applyNumberFormat="1" applyFont="1" applyFill="1" applyBorder="1" applyAlignment="1">
      <alignment horizontal="center" vertical="center" wrapText="1"/>
    </xf>
    <xf numFmtId="3" fontId="46" fillId="0" borderId="47" xfId="0" applyNumberFormat="1" applyFont="1" applyBorder="1" applyAlignment="1">
      <alignment/>
    </xf>
    <xf numFmtId="3" fontId="46" fillId="0" borderId="37" xfId="0" applyNumberFormat="1" applyFont="1" applyBorder="1" applyAlignment="1">
      <alignment/>
    </xf>
    <xf numFmtId="0" fontId="46" fillId="0" borderId="19" xfId="21" applyFont="1" applyBorder="1" applyAlignment="1">
      <alignment horizontal="center"/>
      <protection/>
    </xf>
    <xf numFmtId="0" fontId="37" fillId="16" borderId="39" xfId="21" applyFont="1" applyFill="1" applyBorder="1">
      <alignment/>
      <protection/>
    </xf>
    <xf numFmtId="0" fontId="37" fillId="16" borderId="19" xfId="21" applyFont="1" applyFill="1" applyBorder="1" applyAlignment="1">
      <alignment horizontal="center"/>
      <protection/>
    </xf>
    <xf numFmtId="3" fontId="37" fillId="16" borderId="47" xfId="0" applyNumberFormat="1" applyFont="1" applyFill="1" applyBorder="1" applyAlignment="1">
      <alignment/>
    </xf>
    <xf numFmtId="3" fontId="37" fillId="16" borderId="37" xfId="0" applyNumberFormat="1" applyFont="1" applyFill="1" applyBorder="1" applyAlignment="1">
      <alignment/>
    </xf>
    <xf numFmtId="0" fontId="46" fillId="0" borderId="40" xfId="21" applyFont="1" applyBorder="1">
      <alignment/>
      <protection/>
    </xf>
    <xf numFmtId="0" fontId="46" fillId="0" borderId="33" xfId="21" applyFont="1" applyBorder="1" applyAlignment="1">
      <alignment horizontal="center"/>
      <protection/>
    </xf>
    <xf numFmtId="3" fontId="46" fillId="0" borderId="48" xfId="0" applyNumberFormat="1" applyFont="1" applyBorder="1" applyAlignment="1">
      <alignment/>
    </xf>
    <xf numFmtId="164" fontId="49" fillId="0" borderId="33" xfId="0" applyNumberFormat="1" applyFont="1" applyBorder="1" applyAlignment="1">
      <alignment/>
    </xf>
    <xf numFmtId="4" fontId="37" fillId="16" borderId="42" xfId="0" applyNumberFormat="1" applyFont="1" applyFill="1" applyBorder="1" applyAlignment="1">
      <alignment/>
    </xf>
    <xf numFmtId="3" fontId="46" fillId="0" borderId="49" xfId="0" applyNumberFormat="1" applyFont="1" applyBorder="1" applyAlignment="1">
      <alignment/>
    </xf>
    <xf numFmtId="3" fontId="46" fillId="0" borderId="19" xfId="0" applyNumberFormat="1" applyFont="1" applyBorder="1" applyAlignment="1">
      <alignment/>
    </xf>
    <xf numFmtId="3" fontId="46" fillId="0" borderId="28" xfId="0" applyNumberFormat="1" applyFont="1" applyBorder="1" applyAlignment="1">
      <alignment/>
    </xf>
    <xf numFmtId="3" fontId="46" fillId="0" borderId="50" xfId="0" applyNumberFormat="1" applyFont="1" applyBorder="1" applyAlignment="1">
      <alignment/>
    </xf>
    <xf numFmtId="164" fontId="49" fillId="0" borderId="51" xfId="0" applyNumberFormat="1" applyFont="1" applyBorder="1" applyAlignment="1">
      <alignment/>
    </xf>
    <xf numFmtId="164" fontId="49" fillId="0" borderId="0" xfId="0" applyNumberFormat="1" applyFont="1" applyBorder="1" applyAlignment="1">
      <alignment/>
    </xf>
    <xf numFmtId="3" fontId="37" fillId="16" borderId="19" xfId="0" applyNumberFormat="1" applyFont="1" applyFill="1" applyBorder="1" applyAlignment="1">
      <alignment/>
    </xf>
    <xf numFmtId="3" fontId="46" fillId="0" borderId="33" xfId="0" applyNumberFormat="1" applyFont="1" applyBorder="1" applyAlignment="1">
      <alignment/>
    </xf>
    <xf numFmtId="4" fontId="37" fillId="16" borderId="35" xfId="0" applyNumberFormat="1" applyFont="1" applyFill="1" applyBorder="1" applyAlignment="1">
      <alignment/>
    </xf>
    <xf numFmtId="0" fontId="37" fillId="0" borderId="40" xfId="21" applyFont="1" applyBorder="1">
      <alignment/>
      <protection/>
    </xf>
    <xf numFmtId="0" fontId="46" fillId="0" borderId="41" xfId="21" applyFont="1" applyBorder="1">
      <alignment/>
      <protection/>
    </xf>
    <xf numFmtId="3" fontId="46" fillId="0" borderId="41" xfId="0" applyNumberFormat="1" applyFont="1" applyBorder="1" applyAlignment="1">
      <alignment/>
    </xf>
    <xf numFmtId="4" fontId="46" fillId="16" borderId="42" xfId="0" applyNumberFormat="1" applyFont="1" applyFill="1" applyBorder="1" applyAlignment="1">
      <alignment/>
    </xf>
    <xf numFmtId="0" fontId="37" fillId="0" borderId="20" xfId="21" applyFont="1" applyBorder="1">
      <alignment/>
      <protection/>
    </xf>
    <xf numFmtId="0" fontId="38" fillId="0" borderId="52" xfId="21" applyFont="1" applyBorder="1">
      <alignment/>
      <protection/>
    </xf>
    <xf numFmtId="0" fontId="37" fillId="0" borderId="21" xfId="21" applyFont="1" applyBorder="1">
      <alignment/>
      <protection/>
    </xf>
    <xf numFmtId="0" fontId="46" fillId="0" borderId="53" xfId="21" applyFont="1" applyBorder="1" applyAlignment="1">
      <alignment horizontal="center"/>
      <protection/>
    </xf>
    <xf numFmtId="0" fontId="37" fillId="0" borderId="54" xfId="21" applyFont="1" applyBorder="1">
      <alignment/>
      <protection/>
    </xf>
    <xf numFmtId="0" fontId="46" fillId="0" borderId="23" xfId="21" applyFont="1" applyFill="1" applyBorder="1" applyAlignment="1">
      <alignment horizontal="center" wrapText="1"/>
      <protection/>
    </xf>
    <xf numFmtId="3" fontId="48" fillId="15" borderId="26" xfId="21" applyNumberFormat="1" applyFont="1" applyFill="1" applyBorder="1">
      <alignment/>
      <protection/>
    </xf>
    <xf numFmtId="0" fontId="46" fillId="0" borderId="39" xfId="21" applyFont="1" applyBorder="1">
      <alignment/>
      <protection/>
    </xf>
    <xf numFmtId="1" fontId="51" fillId="0" borderId="28" xfId="21" applyNumberFormat="1" applyFont="1" applyBorder="1" applyAlignment="1">
      <alignment horizontal="right"/>
      <protection/>
    </xf>
    <xf numFmtId="1" fontId="38" fillId="15" borderId="35" xfId="21" applyNumberFormat="1" applyFont="1" applyFill="1" applyBorder="1">
      <alignment/>
      <protection/>
    </xf>
    <xf numFmtId="3" fontId="38" fillId="0" borderId="35" xfId="21" applyNumberFormat="1" applyFont="1" applyBorder="1">
      <alignment/>
      <protection/>
    </xf>
    <xf numFmtId="0" fontId="37" fillId="15" borderId="0" xfId="21" applyFont="1" applyFill="1" applyAlignment="1">
      <alignment horizontal="left" wrapText="1"/>
      <protection/>
    </xf>
    <xf numFmtId="0" fontId="38" fillId="14" borderId="0" xfId="21" applyFont="1" applyFill="1" applyAlignment="1">
      <alignment horizontal="center"/>
      <protection/>
    </xf>
    <xf numFmtId="0" fontId="0" fillId="0" borderId="0" xfId="0" applyAlignment="1">
      <alignment/>
    </xf>
    <xf numFmtId="0" fontId="37" fillId="17" borderId="51" xfId="21" applyFont="1" applyFill="1" applyBorder="1" applyAlignment="1">
      <alignment horizontal="center"/>
      <protection/>
    </xf>
    <xf numFmtId="0" fontId="38" fillId="14" borderId="0" xfId="21" applyFont="1" applyFill="1" applyAlignment="1">
      <alignment horizontal="left" wrapText="1"/>
      <protection/>
    </xf>
    <xf numFmtId="0" fontId="37" fillId="0" borderId="55" xfId="0" applyFont="1" applyBorder="1" applyAlignment="1">
      <alignment shrinkToFit="1"/>
    </xf>
    <xf numFmtId="0" fontId="46" fillId="0" borderId="24" xfId="0" applyFont="1" applyBorder="1" applyAlignment="1">
      <alignment shrinkToFit="1"/>
    </xf>
    <xf numFmtId="0" fontId="46" fillId="0" borderId="56" xfId="0" applyFont="1" applyBorder="1" applyAlignment="1">
      <alignment shrinkToFit="1"/>
    </xf>
    <xf numFmtId="0" fontId="37" fillId="0" borderId="55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wrapText="1"/>
    </xf>
    <xf numFmtId="0" fontId="46" fillId="0" borderId="56" xfId="0" applyFont="1" applyBorder="1" applyAlignment="1">
      <alignment wrapText="1"/>
    </xf>
    <xf numFmtId="0" fontId="37" fillId="18" borderId="57" xfId="0" applyFont="1" applyFill="1" applyBorder="1" applyAlignment="1">
      <alignment horizontal="left"/>
    </xf>
    <xf numFmtId="0" fontId="46" fillId="18" borderId="47" xfId="0" applyFont="1" applyFill="1" applyBorder="1" applyAlignment="1">
      <alignment horizontal="left"/>
    </xf>
    <xf numFmtId="0" fontId="37" fillId="0" borderId="19" xfId="0" applyFont="1" applyBorder="1" applyAlignment="1">
      <alignment horizontal="center"/>
    </xf>
    <xf numFmtId="0" fontId="46" fillId="0" borderId="28" xfId="0" applyFont="1" applyBorder="1" applyAlignment="1">
      <alignment/>
    </xf>
    <xf numFmtId="0" fontId="37" fillId="0" borderId="58" xfId="0" applyFont="1" applyBorder="1" applyAlignment="1">
      <alignment horizontal="center"/>
    </xf>
    <xf numFmtId="0" fontId="37" fillId="0" borderId="58" xfId="0" applyFont="1" applyBorder="1" applyAlignment="1">
      <alignment/>
    </xf>
    <xf numFmtId="0" fontId="46" fillId="0" borderId="52" xfId="0" applyFont="1" applyBorder="1" applyAlignment="1">
      <alignment/>
    </xf>
    <xf numFmtId="0" fontId="46" fillId="0" borderId="59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0" fontId="46" fillId="0" borderId="36" xfId="0" applyFont="1" applyBorder="1" applyAlignment="1">
      <alignment horizontal="center"/>
    </xf>
    <xf numFmtId="0" fontId="46" fillId="0" borderId="60" xfId="0" applyFont="1" applyBorder="1" applyAlignment="1">
      <alignment horizontal="center"/>
    </xf>
    <xf numFmtId="0" fontId="46" fillId="0" borderId="61" xfId="0" applyFont="1" applyBorder="1" applyAlignment="1">
      <alignment horizontal="center"/>
    </xf>
    <xf numFmtId="0" fontId="37" fillId="0" borderId="62" xfId="0" applyFont="1" applyBorder="1" applyAlignment="1">
      <alignment horizontal="left" vertical="center"/>
    </xf>
    <xf numFmtId="0" fontId="37" fillId="0" borderId="54" xfId="0" applyFont="1" applyBorder="1" applyAlignment="1">
      <alignment horizontal="left" vertical="center"/>
    </xf>
    <xf numFmtId="0" fontId="47" fillId="17" borderId="51" xfId="2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wrapText="1"/>
    </xf>
    <xf numFmtId="0" fontId="37" fillId="0" borderId="36" xfId="0" applyFont="1" applyBorder="1" applyAlignment="1">
      <alignment horizontal="center"/>
    </xf>
    <xf numFmtId="0" fontId="37" fillId="0" borderId="60" xfId="0" applyFont="1" applyBorder="1" applyAlignment="1">
      <alignment horizontal="center"/>
    </xf>
    <xf numFmtId="0" fontId="37" fillId="0" borderId="61" xfId="0" applyFont="1" applyBorder="1" applyAlignment="1">
      <alignment horizontal="center"/>
    </xf>
    <xf numFmtId="0" fontId="37" fillId="0" borderId="21" xfId="0" applyFont="1" applyBorder="1" applyAlignment="1">
      <alignment horizontal="left" vertical="center"/>
    </xf>
    <xf numFmtId="0" fontId="37" fillId="0" borderId="29" xfId="0" applyFont="1" applyBorder="1" applyAlignment="1">
      <alignment horizontal="center"/>
    </xf>
    <xf numFmtId="0" fontId="46" fillId="0" borderId="63" xfId="0" applyFont="1" applyBorder="1" applyAlignment="1">
      <alignment/>
    </xf>
    <xf numFmtId="0" fontId="41" fillId="0" borderId="19" xfId="21" applyFont="1" applyBorder="1" applyAlignment="1">
      <alignment/>
      <protection/>
    </xf>
    <xf numFmtId="0" fontId="38" fillId="0" borderId="58" xfId="0" applyFont="1" applyBorder="1" applyAlignment="1">
      <alignment horizontal="center"/>
    </xf>
    <xf numFmtId="0" fontId="38" fillId="0" borderId="58" xfId="0" applyFont="1" applyBorder="1" applyAlignment="1">
      <alignment/>
    </xf>
    <xf numFmtId="0" fontId="51" fillId="0" borderId="52" xfId="0" applyFont="1" applyBorder="1" applyAlignment="1">
      <alignment/>
    </xf>
    <xf numFmtId="0" fontId="47" fillId="15" borderId="0" xfId="21" applyFont="1" applyFill="1" applyAlignment="1">
      <alignment horizontal="left" vertical="center" wrapText="1"/>
      <protection/>
    </xf>
    <xf numFmtId="0" fontId="22" fillId="0" borderId="17" xfId="0" applyFont="1" applyBorder="1" applyAlignment="1">
      <alignment/>
    </xf>
    <xf numFmtId="0" fontId="37" fillId="0" borderId="64" xfId="0" applyFont="1" applyFill="1" applyBorder="1" applyAlignment="1">
      <alignment horizontal="center" wrapText="1"/>
    </xf>
    <xf numFmtId="0" fontId="46" fillId="0" borderId="26" xfId="0" applyFont="1" applyBorder="1" applyAlignment="1">
      <alignment/>
    </xf>
    <xf numFmtId="0" fontId="38" fillId="14" borderId="0" xfId="21" applyFont="1" applyFill="1" applyAlignment="1">
      <alignment horizontal="left"/>
      <protection/>
    </xf>
    <xf numFmtId="0" fontId="37" fillId="0" borderId="20" xfId="0" applyFont="1" applyFill="1" applyBorder="1" applyAlignment="1">
      <alignment horizontal="left" vertical="center" wrapText="1"/>
    </xf>
    <xf numFmtId="0" fontId="37" fillId="0" borderId="62" xfId="0" applyFont="1" applyFill="1" applyBorder="1" applyAlignment="1">
      <alignment horizontal="left" vertical="center" wrapText="1"/>
    </xf>
    <xf numFmtId="0" fontId="37" fillId="0" borderId="54" xfId="0" applyFont="1" applyFill="1" applyBorder="1" applyAlignment="1">
      <alignment horizontal="left" vertical="center" wrapText="1"/>
    </xf>
    <xf numFmtId="0" fontId="46" fillId="0" borderId="36" xfId="21" applyFont="1" applyBorder="1" applyAlignment="1">
      <alignment horizontal="center"/>
      <protection/>
    </xf>
    <xf numFmtId="0" fontId="46" fillId="0" borderId="60" xfId="21" applyFont="1" applyBorder="1" applyAlignment="1">
      <alignment horizontal="center"/>
      <protection/>
    </xf>
    <xf numFmtId="0" fontId="46" fillId="0" borderId="49" xfId="21" applyFont="1" applyBorder="1" applyAlignment="1">
      <alignment horizontal="center"/>
      <protection/>
    </xf>
    <xf numFmtId="0" fontId="37" fillId="0" borderId="65" xfId="0" applyFont="1" applyFill="1" applyBorder="1" applyAlignment="1">
      <alignment horizontal="center"/>
    </xf>
    <xf numFmtId="0" fontId="46" fillId="0" borderId="66" xfId="0" applyFont="1" applyBorder="1" applyAlignment="1">
      <alignment horizontal="center"/>
    </xf>
    <xf numFmtId="0" fontId="46" fillId="0" borderId="67" xfId="0" applyFont="1" applyBorder="1" applyAlignment="1">
      <alignment horizontal="center"/>
    </xf>
    <xf numFmtId="0" fontId="37" fillId="0" borderId="68" xfId="0" applyFont="1" applyFill="1" applyBorder="1" applyAlignment="1">
      <alignment horizontal="center" wrapText="1"/>
    </xf>
    <xf numFmtId="0" fontId="46" fillId="0" borderId="69" xfId="0" applyFont="1" applyBorder="1" applyAlignment="1">
      <alignment/>
    </xf>
    <xf numFmtId="0" fontId="53" fillId="19" borderId="70" xfId="21" applyFont="1" applyFill="1" applyBorder="1" applyAlignment="1">
      <alignment/>
      <protection/>
    </xf>
    <xf numFmtId="0" fontId="46" fillId="19" borderId="66" xfId="0" applyFont="1" applyFill="1" applyBorder="1" applyAlignment="1">
      <alignment/>
    </xf>
    <xf numFmtId="0" fontId="46" fillId="19" borderId="71" xfId="0" applyFont="1" applyFill="1" applyBorder="1" applyAlignment="1">
      <alignment/>
    </xf>
    <xf numFmtId="0" fontId="46" fillId="0" borderId="62" xfId="21" applyFont="1" applyBorder="1" applyAlignment="1">
      <alignment vertical="center"/>
      <protection/>
    </xf>
    <xf numFmtId="0" fontId="46" fillId="0" borderId="39" xfId="21" applyFont="1" applyBorder="1" applyAlignment="1">
      <alignment vertical="center"/>
      <protection/>
    </xf>
    <xf numFmtId="0" fontId="46" fillId="0" borderId="24" xfId="21" applyFont="1" applyBorder="1" applyAlignment="1">
      <alignment horizontal="center"/>
      <protection/>
    </xf>
    <xf numFmtId="0" fontId="46" fillId="0" borderId="37" xfId="21" applyFont="1" applyBorder="1" applyAlignment="1">
      <alignment horizontal="center"/>
      <protection/>
    </xf>
    <xf numFmtId="0" fontId="3" fillId="15" borderId="0" xfId="21" applyFont="1" applyFill="1" applyAlignment="1">
      <alignment wrapText="1"/>
      <protection/>
    </xf>
    <xf numFmtId="0" fontId="0" fillId="0" borderId="0" xfId="0" applyAlignment="1">
      <alignment wrapText="1"/>
    </xf>
    <xf numFmtId="0" fontId="0" fillId="20" borderId="19" xfId="0" applyFont="1" applyFill="1" applyBorder="1" applyAlignment="1">
      <alignment horizontal="center"/>
    </xf>
    <xf numFmtId="4" fontId="22" fillId="0" borderId="2" xfId="0" applyNumberFormat="1" applyFont="1" applyFill="1" applyBorder="1" applyAlignment="1">
      <alignment horizontal="center" wrapText="1"/>
    </xf>
    <xf numFmtId="4" fontId="24" fillId="0" borderId="2" xfId="0" applyNumberFormat="1" applyFont="1" applyFill="1" applyBorder="1" applyAlignment="1">
      <alignment horizontal="center" wrapText="1"/>
    </xf>
    <xf numFmtId="164" fontId="22" fillId="0" borderId="9" xfId="0" applyNumberFormat="1" applyFont="1" applyBorder="1" applyAlignment="1">
      <alignment horizontal="center" wrapText="1"/>
    </xf>
    <xf numFmtId="0" fontId="22" fillId="0" borderId="9" xfId="0" applyFont="1" applyBorder="1" applyAlignment="1">
      <alignment horizontal="center" wrapText="1"/>
    </xf>
    <xf numFmtId="0" fontId="0" fillId="0" borderId="4" xfId="0" applyFont="1" applyBorder="1" applyAlignment="1">
      <alignment textRotation="255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example organic" xfId="20"/>
    <cellStyle name="normální_Grid_structure_WP4_Natura2000_213_examples_updated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CC"/>
      <rgbColor rgb="00993366"/>
      <rgbColor rgb="00FFFFCC"/>
      <rgbColor rgb="00DFDFD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id_structure_WP4_Natura2000_213_examples_upda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p 1 (CZ)"/>
      <sheetName val="Step 2 (CZ)"/>
      <sheetName val="Step 3 (CZ)"/>
      <sheetName val="Step 4 (CZ)"/>
      <sheetName val="Step 5a (CZ)"/>
      <sheetName val="Step 5b (CZ)"/>
      <sheetName val="Step 5c (CZ)"/>
      <sheetName val="Step 6 (CZ)"/>
      <sheetName val="Step 7 (CZ)"/>
      <sheetName val="Costs-revenues_EX_CZ"/>
      <sheetName val="sub_mask_EX_CZ"/>
      <sheetName val="Step 1 (DE)"/>
      <sheetName val="Step 2 (DE)"/>
      <sheetName val="Step 3 (DE)"/>
      <sheetName val="Step 4 (DE)"/>
      <sheetName val="Step 5a (DE)"/>
      <sheetName val="Step 5b (DE)"/>
      <sheetName val="Step 5c (DE)"/>
      <sheetName val="Step 6 (DE)"/>
      <sheetName val="Step 7 (DE)"/>
      <sheetName val="Costs-revenues_EX_DE(NRW)"/>
      <sheetName val="sub_mask_EX_DE(NRW)"/>
      <sheetName val="Costs-revenues_all"/>
      <sheetName val="Sub-mask_a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5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7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8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9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B16"/>
  <sheetViews>
    <sheetView workbookViewId="0" topLeftCell="A1">
      <selection activeCell="B15" sqref="B15"/>
    </sheetView>
  </sheetViews>
  <sheetFormatPr defaultColWidth="9.140625" defaultRowHeight="12.75"/>
  <cols>
    <col min="1" max="1" width="37.7109375" style="157" customWidth="1"/>
    <col min="2" max="2" width="54.140625" style="157" bestFit="1" customWidth="1"/>
    <col min="3" max="16384" width="9.140625" style="157" customWidth="1"/>
  </cols>
  <sheetData>
    <row r="2" spans="1:2" ht="18" customHeight="1">
      <c r="A2" s="155" t="s">
        <v>302</v>
      </c>
      <c r="B2" s="156" t="s">
        <v>351</v>
      </c>
    </row>
    <row r="3" ht="15">
      <c r="B3" s="158"/>
    </row>
    <row r="4" spans="1:2" ht="18">
      <c r="A4" s="207" t="s">
        <v>303</v>
      </c>
      <c r="B4" s="208" t="s">
        <v>304</v>
      </c>
    </row>
    <row r="5" spans="1:2" ht="18">
      <c r="A5" s="209"/>
      <c r="B5" s="208"/>
    </row>
    <row r="6" spans="1:2" ht="18">
      <c r="A6" s="210" t="s">
        <v>305</v>
      </c>
      <c r="B6" s="211" t="s">
        <v>306</v>
      </c>
    </row>
    <row r="7" spans="1:2" ht="18">
      <c r="A7" s="210" t="s">
        <v>307</v>
      </c>
      <c r="B7" s="212" t="s">
        <v>308</v>
      </c>
    </row>
    <row r="8" spans="1:2" ht="15">
      <c r="A8" s="160"/>
      <c r="B8" s="161"/>
    </row>
    <row r="9" spans="1:2" ht="12.75">
      <c r="A9" s="162"/>
      <c r="B9" s="161"/>
    </row>
    <row r="10" spans="1:2" ht="12.75">
      <c r="A10" s="163"/>
      <c r="B10" s="161"/>
    </row>
    <row r="11" spans="1:2" ht="12.75">
      <c r="A11" s="163"/>
      <c r="B11" s="161"/>
    </row>
    <row r="12" spans="1:2" ht="12.75">
      <c r="A12" s="163"/>
      <c r="B12" s="161"/>
    </row>
    <row r="14" ht="12.75">
      <c r="A14" s="164"/>
    </row>
    <row r="15" ht="12.75">
      <c r="A15" s="163"/>
    </row>
    <row r="16" ht="12.75">
      <c r="A16" s="163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0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2" sqref="A32"/>
    </sheetView>
  </sheetViews>
  <sheetFormatPr defaultColWidth="9.140625" defaultRowHeight="12.75" outlineLevelRow="3"/>
  <cols>
    <col min="1" max="1" width="46.28125" style="1" customWidth="1"/>
    <col min="2" max="2" width="5.7109375" style="3" customWidth="1"/>
    <col min="3" max="3" width="12.28125" style="1" customWidth="1"/>
    <col min="4" max="4" width="12.7109375" style="1" customWidth="1"/>
    <col min="5" max="5" width="15.140625" style="1" customWidth="1"/>
    <col min="6" max="6" width="19.00390625" style="1" customWidth="1"/>
    <col min="7" max="226" width="9.140625" style="1" customWidth="1"/>
    <col min="227" max="16384" width="9.140625" style="4" customWidth="1"/>
  </cols>
  <sheetData>
    <row r="1" spans="2:256" s="11" customFormat="1" ht="81" customHeight="1">
      <c r="B1" s="5"/>
      <c r="C1" s="134" t="s">
        <v>284</v>
      </c>
      <c r="D1" s="134" t="s">
        <v>285</v>
      </c>
      <c r="E1" s="134" t="s">
        <v>286</v>
      </c>
      <c r="F1" s="134" t="s">
        <v>287</v>
      </c>
      <c r="HR1" s="153"/>
      <c r="HS1" s="153"/>
      <c r="HT1" s="153"/>
      <c r="HU1" s="153"/>
      <c r="HV1" s="153"/>
      <c r="HW1" s="153"/>
      <c r="HX1" s="153"/>
      <c r="HY1" s="153"/>
      <c r="HZ1" s="153"/>
      <c r="IA1" s="153"/>
      <c r="IB1" s="153"/>
      <c r="IC1" s="153"/>
      <c r="ID1" s="153"/>
      <c r="IE1" s="153"/>
      <c r="IF1" s="153"/>
      <c r="IG1" s="153"/>
      <c r="IH1" s="153"/>
      <c r="II1" s="153"/>
      <c r="IJ1" s="153"/>
      <c r="IK1" s="153"/>
      <c r="IL1" s="153"/>
      <c r="IM1" s="153"/>
      <c r="IN1" s="153"/>
      <c r="IO1" s="153"/>
      <c r="IP1" s="153"/>
      <c r="IQ1" s="153"/>
      <c r="IR1" s="153"/>
      <c r="IS1" s="153"/>
      <c r="IT1" s="153"/>
      <c r="IU1" s="153"/>
      <c r="IV1" s="153"/>
    </row>
    <row r="2" spans="1:2" ht="15.75">
      <c r="A2" s="76" t="s">
        <v>0</v>
      </c>
      <c r="B2" s="6">
        <v>224</v>
      </c>
    </row>
    <row r="3" ht="12.75">
      <c r="A3" s="7"/>
    </row>
    <row r="4" ht="12.75">
      <c r="A4" s="9" t="s">
        <v>1</v>
      </c>
    </row>
    <row r="5" ht="12.75">
      <c r="A5" s="10" t="s">
        <v>2</v>
      </c>
    </row>
    <row r="6" ht="12.75" outlineLevel="1">
      <c r="A6" s="11" t="s">
        <v>4</v>
      </c>
    </row>
    <row r="7" ht="12.75" hidden="1" outlineLevel="2">
      <c r="A7" s="1" t="s">
        <v>6</v>
      </c>
    </row>
    <row r="8" ht="12.75" hidden="1" outlineLevel="2">
      <c r="A8" s="1" t="s">
        <v>7</v>
      </c>
    </row>
    <row r="9" ht="12.75" hidden="1" outlineLevel="2">
      <c r="A9" s="1" t="s">
        <v>8</v>
      </c>
    </row>
    <row r="10" ht="12.75" hidden="1" outlineLevel="2">
      <c r="A10" s="1" t="s">
        <v>9</v>
      </c>
    </row>
    <row r="11" ht="12.75" hidden="1" outlineLevel="2">
      <c r="A11" s="1" t="s">
        <v>10</v>
      </c>
    </row>
    <row r="12" ht="12.75" hidden="1" outlineLevel="2">
      <c r="A12" s="1" t="s">
        <v>11</v>
      </c>
    </row>
    <row r="13" ht="12.75" hidden="1" outlineLevel="2">
      <c r="A13" s="1" t="s">
        <v>12</v>
      </c>
    </row>
    <row r="14" ht="12.75" hidden="1" outlineLevel="2">
      <c r="A14" s="1" t="s">
        <v>13</v>
      </c>
    </row>
    <row r="15" ht="12.75" hidden="1" outlineLevel="2">
      <c r="A15" s="1" t="s">
        <v>14</v>
      </c>
    </row>
    <row r="16" ht="12.75" hidden="1" outlineLevel="2">
      <c r="A16" s="1" t="s">
        <v>15</v>
      </c>
    </row>
    <row r="17" ht="12.75" hidden="1" outlineLevel="2">
      <c r="A17" s="1" t="s">
        <v>16</v>
      </c>
    </row>
    <row r="18" ht="12.75" hidden="1" outlineLevel="2">
      <c r="A18" s="1" t="s">
        <v>17</v>
      </c>
    </row>
    <row r="19" ht="12.75" hidden="1" outlineLevel="2">
      <c r="A19" s="1" t="s">
        <v>18</v>
      </c>
    </row>
    <row r="20" ht="12.75" hidden="1" outlineLevel="2">
      <c r="A20" s="1" t="s">
        <v>19</v>
      </c>
    </row>
    <row r="21" ht="12.75" outlineLevel="1" collapsed="1">
      <c r="A21" s="11" t="s">
        <v>20</v>
      </c>
    </row>
    <row r="22" ht="12.75" hidden="1" outlineLevel="2">
      <c r="A22" s="1" t="s">
        <v>22</v>
      </c>
    </row>
    <row r="23" ht="12.75" hidden="1" outlineLevel="2">
      <c r="A23" s="1" t="s">
        <v>23</v>
      </c>
    </row>
    <row r="24" ht="12.75" hidden="1" outlineLevel="2">
      <c r="A24" s="1" t="s">
        <v>24</v>
      </c>
    </row>
    <row r="25" ht="12.75" hidden="1" outlineLevel="2">
      <c r="A25" s="1" t="s">
        <v>25</v>
      </c>
    </row>
    <row r="26" ht="12.75" hidden="1" outlineLevel="2">
      <c r="A26" s="1" t="s">
        <v>26</v>
      </c>
    </row>
    <row r="27" ht="12.75" hidden="1" outlineLevel="2">
      <c r="A27" s="1" t="s">
        <v>27</v>
      </c>
    </row>
    <row r="28" ht="12.75" hidden="1" outlineLevel="2">
      <c r="A28" s="1" t="s">
        <v>28</v>
      </c>
    </row>
    <row r="29" ht="12.75" hidden="1" outlineLevel="2">
      <c r="A29" s="1" t="s">
        <v>29</v>
      </c>
    </row>
    <row r="30" ht="12.75" outlineLevel="1" collapsed="1">
      <c r="A30" s="11" t="s">
        <v>30</v>
      </c>
    </row>
    <row r="31" spans="1:2" ht="12.75" hidden="1" outlineLevel="2">
      <c r="A31" s="12" t="s">
        <v>31</v>
      </c>
      <c r="B31" s="13" t="s">
        <v>32</v>
      </c>
    </row>
    <row r="32" spans="1:6" ht="12.75" outlineLevel="1" collapsed="1">
      <c r="A32" s="14" t="s">
        <v>361</v>
      </c>
      <c r="B32" s="15" t="s">
        <v>32</v>
      </c>
      <c r="C32" s="1">
        <f>230*29.9</f>
        <v>6877</v>
      </c>
      <c r="D32" s="1">
        <f>230*29.9*0.5</f>
        <v>3438.5</v>
      </c>
      <c r="E32" s="1">
        <f>10*0.72*29.9</f>
        <v>215.27999999999997</v>
      </c>
      <c r="F32" s="1">
        <f>15*0.54*4.8</f>
        <v>38.88</v>
      </c>
    </row>
    <row r="33" ht="12.75">
      <c r="A33" s="7"/>
    </row>
    <row r="34" ht="12.75">
      <c r="A34" s="7"/>
    </row>
    <row r="35" ht="12.75">
      <c r="A35" s="16" t="s">
        <v>34</v>
      </c>
    </row>
    <row r="36" ht="12.75">
      <c r="A36" s="10" t="s">
        <v>35</v>
      </c>
    </row>
    <row r="37" ht="12.75" outlineLevel="1">
      <c r="A37" s="11" t="s">
        <v>37</v>
      </c>
    </row>
    <row r="38" ht="12.75" outlineLevel="2">
      <c r="A38" s="1" t="s">
        <v>39</v>
      </c>
    </row>
    <row r="39" ht="12.75" outlineLevel="2">
      <c r="A39" s="1" t="s">
        <v>40</v>
      </c>
    </row>
    <row r="40" ht="12.75" outlineLevel="2">
      <c r="A40" s="1" t="s">
        <v>41</v>
      </c>
    </row>
    <row r="41" ht="12.75" outlineLevel="2">
      <c r="A41" s="1" t="s">
        <v>42</v>
      </c>
    </row>
    <row r="42" ht="12.75" outlineLevel="2">
      <c r="A42" s="1" t="s">
        <v>43</v>
      </c>
    </row>
    <row r="43" ht="12.75" outlineLevel="2">
      <c r="A43" s="1" t="s">
        <v>44</v>
      </c>
    </row>
    <row r="44" ht="12.75" outlineLevel="2">
      <c r="A44" s="1" t="s">
        <v>45</v>
      </c>
    </row>
    <row r="45" spans="1:2" ht="12.75" outlineLevel="2">
      <c r="A45" s="1" t="s">
        <v>46</v>
      </c>
      <c r="B45" s="17"/>
    </row>
    <row r="46" spans="1:2" ht="12.75" outlineLevel="3">
      <c r="A46" s="18" t="s">
        <v>47</v>
      </c>
      <c r="B46" s="17"/>
    </row>
    <row r="47" spans="1:2" ht="12.75" outlineLevel="3">
      <c r="A47" s="19" t="s">
        <v>48</v>
      </c>
      <c r="B47" s="20"/>
    </row>
    <row r="48" spans="1:2" ht="12.75" outlineLevel="3">
      <c r="A48" s="19" t="s">
        <v>50</v>
      </c>
      <c r="B48" s="20"/>
    </row>
    <row r="49" spans="1:2" ht="12.75" outlineLevel="3">
      <c r="A49" s="19" t="s">
        <v>51</v>
      </c>
      <c r="B49" s="20"/>
    </row>
    <row r="50" spans="1:6" ht="12.75" outlineLevel="3">
      <c r="A50" s="19" t="s">
        <v>52</v>
      </c>
      <c r="B50" s="15" t="s">
        <v>32</v>
      </c>
      <c r="C50" s="1">
        <f>230*9.9</f>
        <v>2277</v>
      </c>
      <c r="D50" s="1">
        <f>230*9.9*0.5</f>
        <v>1138.5</v>
      </c>
      <c r="E50" s="1">
        <f>10*0.72*9.9</f>
        <v>71.28</v>
      </c>
      <c r="F50" s="1">
        <v>0</v>
      </c>
    </row>
    <row r="51" spans="1:2" ht="12.75" outlineLevel="3">
      <c r="A51" s="18" t="s">
        <v>53</v>
      </c>
      <c r="B51" s="13"/>
    </row>
    <row r="52" ht="12.75" outlineLevel="2">
      <c r="A52" s="18"/>
    </row>
    <row r="53" ht="12.75" outlineLevel="1">
      <c r="A53" s="11" t="s">
        <v>54</v>
      </c>
    </row>
    <row r="54" ht="12.75" hidden="1" outlineLevel="2">
      <c r="A54" s="1" t="s">
        <v>56</v>
      </c>
    </row>
    <row r="55" ht="12.75" hidden="1" outlineLevel="2">
      <c r="A55" s="1" t="s">
        <v>57</v>
      </c>
    </row>
    <row r="56" ht="12.75" hidden="1" outlineLevel="2">
      <c r="A56" s="1" t="s">
        <v>58</v>
      </c>
    </row>
    <row r="57" ht="12.75" hidden="1" outlineLevel="2">
      <c r="A57" s="1" t="s">
        <v>59</v>
      </c>
    </row>
    <row r="58" spans="1:2" ht="12.75" hidden="1" outlineLevel="2">
      <c r="A58" s="18" t="s">
        <v>60</v>
      </c>
      <c r="B58" s="15"/>
    </row>
    <row r="59" ht="12.75" hidden="1" outlineLevel="2"/>
    <row r="60" ht="12.75" outlineLevel="1" collapsed="1">
      <c r="A60" s="11" t="s">
        <v>61</v>
      </c>
    </row>
    <row r="61" spans="1:2" ht="12.75" hidden="1" outlineLevel="2">
      <c r="A61" s="1" t="s">
        <v>63</v>
      </c>
      <c r="B61" s="17" t="s">
        <v>32</v>
      </c>
    </row>
    <row r="62" ht="12.75" hidden="1" outlineLevel="2">
      <c r="A62" s="1" t="s">
        <v>64</v>
      </c>
    </row>
    <row r="63" ht="12.75" hidden="1" outlineLevel="2">
      <c r="A63" s="1" t="s">
        <v>65</v>
      </c>
    </row>
    <row r="64" ht="12.75" outlineLevel="1" collapsed="1">
      <c r="A64" s="1" t="s">
        <v>66</v>
      </c>
    </row>
    <row r="67" ht="12.75">
      <c r="A67" s="21" t="s">
        <v>67</v>
      </c>
    </row>
    <row r="68" ht="12.75">
      <c r="A68" s="10" t="s">
        <v>68</v>
      </c>
    </row>
    <row r="69" spans="1:6" ht="12.75">
      <c r="A69" s="3" t="s">
        <v>70</v>
      </c>
      <c r="B69" s="15" t="s">
        <v>32</v>
      </c>
      <c r="C69" s="1">
        <f>C32-C50</f>
        <v>4600</v>
      </c>
      <c r="D69" s="1">
        <f>D32-D50</f>
        <v>2300</v>
      </c>
      <c r="E69" s="1">
        <f>E32-E50</f>
        <v>143.99999999999997</v>
      </c>
      <c r="F69" s="1">
        <f>F32-F50</f>
        <v>38.88</v>
      </c>
    </row>
    <row r="70" spans="1:3" ht="12.75">
      <c r="A70" s="18" t="s">
        <v>71</v>
      </c>
      <c r="B70" s="15" t="s">
        <v>32</v>
      </c>
      <c r="C70" s="154">
        <f>C69</f>
        <v>4600</v>
      </c>
    </row>
    <row r="71" spans="1:6" ht="12.75">
      <c r="A71" s="18" t="s">
        <v>72</v>
      </c>
      <c r="B71" s="15" t="s">
        <v>32</v>
      </c>
      <c r="F71" s="154">
        <f>F32-F50</f>
        <v>38.88</v>
      </c>
    </row>
    <row r="72" spans="1:2" ht="12.75">
      <c r="A72" s="18" t="s">
        <v>73</v>
      </c>
      <c r="B72" s="15" t="s">
        <v>32</v>
      </c>
    </row>
    <row r="73" spans="1:4" ht="12.75">
      <c r="A73" s="18" t="s">
        <v>74</v>
      </c>
      <c r="B73" s="15" t="s">
        <v>32</v>
      </c>
      <c r="C73" s="1">
        <f>C69*C102/100</f>
        <v>170.2</v>
      </c>
      <c r="D73" s="1">
        <f>D69*D102/100</f>
        <v>85.1</v>
      </c>
    </row>
    <row r="74" ht="12.75">
      <c r="B74" s="15"/>
    </row>
    <row r="75" ht="12.75">
      <c r="A75" s="24"/>
    </row>
    <row r="76" ht="12.75">
      <c r="A76" s="25" t="s">
        <v>75</v>
      </c>
    </row>
    <row r="77" ht="12.75">
      <c r="A77" s="10" t="s">
        <v>76</v>
      </c>
    </row>
    <row r="78" ht="12.75" hidden="1" outlineLevel="1">
      <c r="A78" s="11" t="s">
        <v>78</v>
      </c>
    </row>
    <row r="79" ht="12.75" hidden="1" outlineLevel="2">
      <c r="A79" s="1" t="s">
        <v>80</v>
      </c>
    </row>
    <row r="80" ht="12.75" hidden="1" outlineLevel="2">
      <c r="A80" s="1" t="s">
        <v>81</v>
      </c>
    </row>
    <row r="81" ht="12.75" hidden="1" outlineLevel="2">
      <c r="A81" s="1" t="s">
        <v>82</v>
      </c>
    </row>
    <row r="82" ht="12.75" hidden="1" outlineLevel="1">
      <c r="A82" s="11" t="s">
        <v>83</v>
      </c>
    </row>
    <row r="83" ht="12.75" hidden="1" outlineLevel="2">
      <c r="A83" s="1" t="s">
        <v>85</v>
      </c>
    </row>
    <row r="84" ht="12.75" hidden="1" outlineLevel="2">
      <c r="A84" s="1" t="s">
        <v>86</v>
      </c>
    </row>
    <row r="85" ht="12.75" hidden="1" outlineLevel="2">
      <c r="A85" s="1" t="s">
        <v>87</v>
      </c>
    </row>
    <row r="86" ht="12.75" hidden="1" outlineLevel="2">
      <c r="A86" s="1" t="s">
        <v>88</v>
      </c>
    </row>
    <row r="87" ht="12.75" hidden="1" outlineLevel="1">
      <c r="A87" s="11" t="s">
        <v>89</v>
      </c>
    </row>
    <row r="88" ht="12.75" hidden="1" outlineLevel="2">
      <c r="A88" s="1" t="s">
        <v>91</v>
      </c>
    </row>
    <row r="89" ht="12.75" hidden="1" outlineLevel="2">
      <c r="A89" s="1" t="s">
        <v>92</v>
      </c>
    </row>
    <row r="90" ht="12.75" hidden="1" outlineLevel="2">
      <c r="A90" s="1" t="s">
        <v>93</v>
      </c>
    </row>
    <row r="91" ht="12.75" hidden="1" outlineLevel="1">
      <c r="A91" s="11" t="s">
        <v>94</v>
      </c>
    </row>
    <row r="92" ht="12.75" hidden="1" outlineLevel="1">
      <c r="A92" s="11" t="s">
        <v>95</v>
      </c>
    </row>
    <row r="93" ht="12.75" hidden="1" outlineLevel="1">
      <c r="A93" s="11" t="s">
        <v>96</v>
      </c>
    </row>
    <row r="94" ht="12.75" hidden="1" outlineLevel="2">
      <c r="A94" s="1" t="s">
        <v>98</v>
      </c>
    </row>
    <row r="95" ht="12.75" hidden="1" outlineLevel="2">
      <c r="A95" s="1" t="s">
        <v>99</v>
      </c>
    </row>
    <row r="96" ht="12.75" hidden="1" outlineLevel="2">
      <c r="A96" s="1" t="s">
        <v>100</v>
      </c>
    </row>
    <row r="97" ht="12.75" hidden="1" outlineLevel="1">
      <c r="A97" s="7"/>
    </row>
    <row r="98" ht="12.75" collapsed="1"/>
    <row r="99" ht="12.75">
      <c r="A99" s="26" t="s">
        <v>101</v>
      </c>
    </row>
    <row r="100" ht="12.75">
      <c r="A100" s="27"/>
    </row>
    <row r="101" spans="1:256" s="30" customFormat="1" ht="12.75">
      <c r="A101" s="81" t="s">
        <v>232</v>
      </c>
      <c r="B101" s="82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s="30" customFormat="1" ht="12.75">
      <c r="A102" s="84" t="s">
        <v>301</v>
      </c>
      <c r="B102" s="85"/>
      <c r="C102" s="30">
        <v>3.7</v>
      </c>
      <c r="D102" s="30">
        <v>3.7</v>
      </c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s="30" customFormat="1" ht="12.75">
      <c r="A103" s="84" t="s">
        <v>235</v>
      </c>
      <c r="B103" s="85"/>
      <c r="C103" s="128">
        <f>C73</f>
        <v>170.2</v>
      </c>
      <c r="D103" s="128">
        <f>D73</f>
        <v>85.1</v>
      </c>
      <c r="E103" s="30">
        <f>E69</f>
        <v>143.99999999999997</v>
      </c>
      <c r="F103" s="128">
        <v>40</v>
      </c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s="30" customFormat="1" ht="12.75">
      <c r="A104" s="84"/>
      <c r="B104" s="85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ht="12.75">
      <c r="A105" s="7" t="s">
        <v>118</v>
      </c>
    </row>
    <row r="106" ht="12.75">
      <c r="A106" s="7" t="s">
        <v>119</v>
      </c>
    </row>
    <row r="108" ht="12.75"/>
    <row r="109" ht="12.75"/>
  </sheetData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95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4" sqref="A4"/>
    </sheetView>
  </sheetViews>
  <sheetFormatPr defaultColWidth="9.140625" defaultRowHeight="12.75"/>
  <cols>
    <col min="1" max="1" width="35.00390625" style="4" customWidth="1"/>
    <col min="2" max="16384" width="11.7109375" style="4" customWidth="1"/>
  </cols>
  <sheetData>
    <row r="1" spans="1:5" ht="140.25">
      <c r="A1" s="133"/>
      <c r="B1" s="134" t="s">
        <v>284</v>
      </c>
      <c r="C1" s="135" t="s">
        <v>285</v>
      </c>
      <c r="D1" s="135" t="s">
        <v>286</v>
      </c>
      <c r="E1" s="135" t="s">
        <v>287</v>
      </c>
    </row>
    <row r="2" spans="1:5" ht="12.75">
      <c r="A2" s="415" t="s">
        <v>288</v>
      </c>
      <c r="B2" s="415"/>
      <c r="C2" s="415"/>
      <c r="D2" s="415"/>
      <c r="E2" s="415"/>
    </row>
    <row r="3" spans="1:5" ht="25.5">
      <c r="A3" s="136" t="s">
        <v>289</v>
      </c>
      <c r="B3" s="137"/>
      <c r="C3" s="138"/>
      <c r="D3" s="138">
        <v>10</v>
      </c>
      <c r="E3" s="138">
        <v>15</v>
      </c>
    </row>
    <row r="4" spans="1:5" ht="15.75">
      <c r="A4" s="136" t="s">
        <v>290</v>
      </c>
      <c r="B4" s="139"/>
      <c r="C4" s="138"/>
      <c r="D4" s="138">
        <v>0.8</v>
      </c>
      <c r="E4" s="138">
        <v>0.6</v>
      </c>
    </row>
    <row r="5" spans="1:5" ht="15.75">
      <c r="A5" s="136" t="s">
        <v>291</v>
      </c>
      <c r="B5" s="139">
        <v>255</v>
      </c>
      <c r="C5" s="138">
        <v>255</v>
      </c>
      <c r="D5" s="138">
        <f>D3*D4</f>
        <v>8</v>
      </c>
      <c r="E5" s="138">
        <f>E3*E4</f>
        <v>9</v>
      </c>
    </row>
    <row r="6" spans="1:5" ht="12.75">
      <c r="A6" s="140" t="s">
        <v>292</v>
      </c>
      <c r="B6" s="139">
        <v>0.9</v>
      </c>
      <c r="C6" s="138">
        <v>0.9</v>
      </c>
      <c r="D6" s="138">
        <v>0.9</v>
      </c>
      <c r="E6" s="138">
        <v>0.9</v>
      </c>
    </row>
    <row r="7" spans="1:5" ht="12.75">
      <c r="A7" s="141" t="s">
        <v>293</v>
      </c>
      <c r="B7" s="142">
        <f>B5*B6</f>
        <v>229.5</v>
      </c>
      <c r="C7" s="143">
        <f>C5*C6</f>
        <v>229.5</v>
      </c>
      <c r="D7" s="143">
        <f>D5*D6</f>
        <v>7.2</v>
      </c>
      <c r="E7" s="143">
        <f>E5*E6</f>
        <v>8.1</v>
      </c>
    </row>
    <row r="8" spans="1:5" ht="15.75">
      <c r="A8" s="136" t="s">
        <v>294</v>
      </c>
      <c r="B8" s="137">
        <v>29.9</v>
      </c>
      <c r="C8" s="144">
        <v>29.9</v>
      </c>
      <c r="D8" s="144">
        <v>29.9</v>
      </c>
      <c r="E8" s="138">
        <v>4.8</v>
      </c>
    </row>
    <row r="9" spans="1:5" ht="28.5">
      <c r="A9" s="136" t="s">
        <v>295</v>
      </c>
      <c r="B9" s="137">
        <v>9.9</v>
      </c>
      <c r="C9" s="144">
        <v>9.9</v>
      </c>
      <c r="D9" s="144">
        <v>9.9</v>
      </c>
      <c r="E9" s="138">
        <v>0</v>
      </c>
    </row>
    <row r="10" spans="1:6" ht="15.75">
      <c r="A10" s="145" t="s">
        <v>296</v>
      </c>
      <c r="B10" s="142">
        <f>B8-B9</f>
        <v>20</v>
      </c>
      <c r="C10" s="143">
        <f>C8-C9</f>
        <v>20</v>
      </c>
      <c r="D10" s="143">
        <f>D8-D9</f>
        <v>20</v>
      </c>
      <c r="E10" s="143">
        <f>E8-E9</f>
        <v>4.8</v>
      </c>
      <c r="F10" s="4" t="s">
        <v>360</v>
      </c>
    </row>
    <row r="11" spans="1:5" ht="25.5">
      <c r="A11" s="140" t="s">
        <v>297</v>
      </c>
      <c r="B11" s="139"/>
      <c r="C11" s="138">
        <v>0.5</v>
      </c>
      <c r="D11" s="138"/>
      <c r="E11" s="146"/>
    </row>
    <row r="12" spans="1:5" ht="12.75">
      <c r="A12" s="140" t="s">
        <v>298</v>
      </c>
      <c r="B12" s="137">
        <v>3.7</v>
      </c>
      <c r="C12" s="147">
        <v>3.7</v>
      </c>
      <c r="D12" s="148"/>
      <c r="E12" s="146"/>
    </row>
    <row r="13" spans="1:5" ht="12.75">
      <c r="A13" s="140" t="s">
        <v>299</v>
      </c>
      <c r="B13" s="137">
        <f>B7*B10*B12/100</f>
        <v>169.83</v>
      </c>
      <c r="C13" s="147">
        <f>C7*C10*C12/100*C11</f>
        <v>84.915</v>
      </c>
      <c r="D13" s="148">
        <f>D7*D10</f>
        <v>144</v>
      </c>
      <c r="E13" s="146">
        <f>E7*E10</f>
        <v>38.879999999999995</v>
      </c>
    </row>
    <row r="14" spans="1:5" ht="12.75">
      <c r="A14" s="149" t="s">
        <v>300</v>
      </c>
      <c r="B14" s="150">
        <v>170</v>
      </c>
      <c r="C14" s="151">
        <v>85</v>
      </c>
      <c r="D14" s="151">
        <v>144</v>
      </c>
      <c r="E14" s="152">
        <v>40</v>
      </c>
    </row>
  </sheetData>
  <mergeCells count="1">
    <mergeCell ref="A2:E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2:B16"/>
  <sheetViews>
    <sheetView workbookViewId="0" topLeftCell="A1">
      <selection activeCell="A12" sqref="A12"/>
    </sheetView>
  </sheetViews>
  <sheetFormatPr defaultColWidth="9.140625" defaultRowHeight="12.75"/>
  <cols>
    <col min="1" max="1" width="37.7109375" style="157" customWidth="1"/>
    <col min="2" max="2" width="54.140625" style="157" bestFit="1" customWidth="1"/>
    <col min="3" max="16384" width="9.140625" style="157" customWidth="1"/>
  </cols>
  <sheetData>
    <row r="2" spans="1:2" ht="18" customHeight="1">
      <c r="A2" s="155" t="s">
        <v>302</v>
      </c>
      <c r="B2" s="156" t="s">
        <v>378</v>
      </c>
    </row>
    <row r="3" ht="15">
      <c r="B3" s="158"/>
    </row>
    <row r="4" spans="1:2" ht="20.25">
      <c r="A4" s="311" t="s">
        <v>303</v>
      </c>
      <c r="B4" s="208" t="s">
        <v>304</v>
      </c>
    </row>
    <row r="5" spans="1:2" ht="18">
      <c r="A5" s="159"/>
      <c r="B5" s="208"/>
    </row>
    <row r="6" spans="1:2" ht="18">
      <c r="A6" s="312" t="s">
        <v>305</v>
      </c>
      <c r="B6" s="212" t="s">
        <v>306</v>
      </c>
    </row>
    <row r="7" spans="1:2" ht="18">
      <c r="A7" s="312" t="s">
        <v>307</v>
      </c>
      <c r="B7" s="211" t="s">
        <v>308</v>
      </c>
    </row>
    <row r="8" spans="1:2" ht="15">
      <c r="A8" s="160"/>
      <c r="B8" s="161"/>
    </row>
    <row r="9" spans="1:2" ht="12.75">
      <c r="A9" s="162"/>
      <c r="B9" s="161"/>
    </row>
    <row r="10" spans="1:2" ht="12.75">
      <c r="A10" s="163"/>
      <c r="B10" s="161"/>
    </row>
    <row r="11" spans="1:2" ht="12.75">
      <c r="A11" s="163"/>
      <c r="B11" s="161"/>
    </row>
    <row r="12" spans="1:2" ht="12.75">
      <c r="A12" s="163"/>
      <c r="B12" s="161"/>
    </row>
    <row r="14" ht="12.75">
      <c r="A14" s="164"/>
    </row>
    <row r="15" ht="12.75">
      <c r="A15" s="163"/>
    </row>
    <row r="16" ht="12.75">
      <c r="A16" s="163"/>
    </row>
  </sheetData>
  <printOptions/>
  <pageMargins left="0.75" right="0.75" top="1" bottom="1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8"/>
  <sheetViews>
    <sheetView workbookViewId="0" topLeftCell="A1">
      <selection activeCell="A8" sqref="A8"/>
    </sheetView>
  </sheetViews>
  <sheetFormatPr defaultColWidth="9.140625" defaultRowHeight="12.75"/>
  <cols>
    <col min="1" max="1" width="38.00390625" style="157" customWidth="1"/>
    <col min="2" max="2" width="54.7109375" style="157" customWidth="1"/>
    <col min="3" max="3" width="13.57421875" style="157" bestFit="1" customWidth="1"/>
    <col min="4" max="16384" width="9.140625" style="157" customWidth="1"/>
  </cols>
  <sheetData>
    <row r="2" spans="1:2" ht="18">
      <c r="A2" s="165" t="s">
        <v>309</v>
      </c>
      <c r="B2" s="156" t="s">
        <v>378</v>
      </c>
    </row>
    <row r="3" spans="1:2" s="168" customFormat="1" ht="18">
      <c r="A3" s="166"/>
      <c r="B3" s="167"/>
    </row>
    <row r="4" spans="1:2" ht="47.25">
      <c r="A4" s="169" t="s">
        <v>348</v>
      </c>
      <c r="B4" s="158"/>
    </row>
    <row r="5" spans="2:3" ht="9" customHeight="1">
      <c r="B5" s="170"/>
      <c r="C5" s="171"/>
    </row>
    <row r="6" spans="1:3" ht="15.75">
      <c r="A6" s="172" t="s">
        <v>310</v>
      </c>
      <c r="B6" s="190"/>
      <c r="C6" s="173" t="s">
        <v>308</v>
      </c>
    </row>
    <row r="7" spans="1:3" ht="15.75">
      <c r="A7" s="172"/>
      <c r="B7" s="191"/>
      <c r="C7" s="173"/>
    </row>
    <row r="8" spans="1:2" ht="15.75">
      <c r="A8" s="172" t="s">
        <v>311</v>
      </c>
      <c r="B8" s="187"/>
    </row>
    <row r="9" spans="1:3" ht="12.75">
      <c r="A9" s="162"/>
      <c r="B9" s="187"/>
      <c r="C9" s="173"/>
    </row>
    <row r="10" spans="1:3" ht="12.75">
      <c r="A10" s="163"/>
      <c r="B10" s="187"/>
      <c r="C10" s="173"/>
    </row>
    <row r="11" spans="1:3" ht="12.75">
      <c r="A11" s="163"/>
      <c r="B11" s="187"/>
      <c r="C11" s="173"/>
    </row>
    <row r="12" spans="1:5" ht="12.75">
      <c r="A12" s="175"/>
      <c r="B12" s="192"/>
      <c r="C12" s="176"/>
      <c r="D12" s="177"/>
      <c r="E12" s="177"/>
    </row>
    <row r="13" spans="1:3" ht="12.75">
      <c r="A13" s="163"/>
      <c r="B13" s="173"/>
      <c r="C13" s="171"/>
    </row>
    <row r="14" spans="1:2" ht="63.75" customHeight="1">
      <c r="A14" s="169" t="s">
        <v>349</v>
      </c>
      <c r="B14" s="178"/>
    </row>
    <row r="15" spans="2:3" ht="12.75">
      <c r="B15" s="170"/>
      <c r="C15" s="171"/>
    </row>
    <row r="16" spans="2:3" ht="12.75">
      <c r="B16" s="174"/>
      <c r="C16" s="173" t="s">
        <v>312</v>
      </c>
    </row>
    <row r="17" spans="2:3" ht="12.75">
      <c r="B17" s="174"/>
      <c r="C17" s="173"/>
    </row>
    <row r="18" spans="2:3" ht="12.75">
      <c r="B18" s="174"/>
      <c r="C18" s="173"/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9"/>
  <sheetViews>
    <sheetView workbookViewId="0" topLeftCell="A1">
      <selection activeCell="B2" sqref="B2:C2"/>
    </sheetView>
  </sheetViews>
  <sheetFormatPr defaultColWidth="9.140625" defaultRowHeight="12.75"/>
  <cols>
    <col min="1" max="1" width="38.00390625" style="157" customWidth="1"/>
    <col min="2" max="2" width="30.00390625" style="157" customWidth="1"/>
    <col min="3" max="3" width="27.57421875" style="157" customWidth="1"/>
    <col min="4" max="4" width="11.28125" style="157" bestFit="1" customWidth="1"/>
    <col min="5" max="16384" width="9.140625" style="157" customWidth="1"/>
  </cols>
  <sheetData>
    <row r="2" spans="1:3" ht="18">
      <c r="A2" s="165" t="s">
        <v>313</v>
      </c>
      <c r="B2" s="377" t="s">
        <v>378</v>
      </c>
      <c r="C2" s="378"/>
    </row>
    <row r="3" spans="1:2" s="168" customFormat="1" ht="18">
      <c r="A3" s="166"/>
      <c r="B3" s="167"/>
    </row>
    <row r="4" spans="1:2" ht="63">
      <c r="A4" s="169" t="s">
        <v>350</v>
      </c>
      <c r="B4" s="158"/>
    </row>
    <row r="5" spans="1:2" ht="15.75">
      <c r="A5" s="172"/>
      <c r="B5" s="158"/>
    </row>
    <row r="6" spans="1:3" ht="15.75">
      <c r="A6" s="172" t="s">
        <v>310</v>
      </c>
      <c r="B6" s="179" t="s">
        <v>314</v>
      </c>
      <c r="C6" s="179" t="s">
        <v>315</v>
      </c>
    </row>
    <row r="7" spans="1:3" ht="9.75" customHeight="1">
      <c r="A7" s="172"/>
      <c r="B7" s="180"/>
      <c r="C7" s="180"/>
    </row>
    <row r="8" spans="2:3" ht="12.75">
      <c r="B8" s="178"/>
      <c r="C8" s="181"/>
    </row>
    <row r="9" spans="2:3" ht="12.75">
      <c r="B9" s="178"/>
      <c r="C9" s="178"/>
    </row>
    <row r="10" spans="1:3" ht="15.75">
      <c r="A10" s="172" t="s">
        <v>311</v>
      </c>
      <c r="B10" s="179" t="s">
        <v>314</v>
      </c>
      <c r="C10" s="179" t="s">
        <v>315</v>
      </c>
    </row>
    <row r="11" spans="2:4" ht="12.75">
      <c r="B11" s="174"/>
      <c r="C11" s="170"/>
      <c r="D11" s="173" t="s">
        <v>308</v>
      </c>
    </row>
    <row r="12" spans="1:4" ht="12.75">
      <c r="A12" s="162"/>
      <c r="C12" s="170"/>
      <c r="D12" s="173"/>
    </row>
    <row r="13" spans="1:4" ht="12.75">
      <c r="A13" s="163"/>
      <c r="C13" s="170"/>
      <c r="D13" s="173"/>
    </row>
    <row r="14" spans="1:4" ht="15.75">
      <c r="A14" s="172"/>
      <c r="B14" s="174"/>
      <c r="C14" s="170"/>
      <c r="D14" s="173"/>
    </row>
    <row r="15" spans="3:4" ht="12.75">
      <c r="C15" s="170"/>
      <c r="D15" s="173"/>
    </row>
    <row r="16" ht="12.75">
      <c r="C16" s="170"/>
    </row>
    <row r="17" spans="2:4" ht="12.75">
      <c r="B17" s="174"/>
      <c r="C17" s="170"/>
      <c r="D17" s="173"/>
    </row>
    <row r="18" spans="2:4" ht="12.75">
      <c r="B18" s="182"/>
      <c r="C18" s="170"/>
      <c r="D18" s="173"/>
    </row>
    <row r="19" ht="12.75">
      <c r="C19" s="170"/>
    </row>
  </sheetData>
  <mergeCells count="1">
    <mergeCell ref="B2:C2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1"/>
  </sheetPr>
  <dimension ref="A2:B10"/>
  <sheetViews>
    <sheetView workbookViewId="0" topLeftCell="A1">
      <selection activeCell="B10" sqref="B10"/>
    </sheetView>
  </sheetViews>
  <sheetFormatPr defaultColWidth="9.140625" defaultRowHeight="12.75"/>
  <cols>
    <col min="1" max="1" width="49.00390625" style="157" customWidth="1"/>
    <col min="2" max="2" width="54.140625" style="157" bestFit="1" customWidth="1"/>
    <col min="3" max="16384" width="9.140625" style="157" customWidth="1"/>
  </cols>
  <sheetData>
    <row r="2" spans="1:2" ht="18" customHeight="1">
      <c r="A2" s="155" t="s">
        <v>377</v>
      </c>
      <c r="B2" s="156" t="s">
        <v>378</v>
      </c>
    </row>
    <row r="3" spans="1:2" s="168" customFormat="1" ht="18">
      <c r="A3" s="155" t="s">
        <v>316</v>
      </c>
      <c r="B3" s="167"/>
    </row>
    <row r="4" spans="1:2" ht="18">
      <c r="A4" s="228"/>
      <c r="B4" s="229" t="s">
        <v>304</v>
      </c>
    </row>
    <row r="5" spans="1:2" ht="36">
      <c r="A5" s="230" t="s">
        <v>317</v>
      </c>
      <c r="B5" s="231" t="s">
        <v>318</v>
      </c>
    </row>
    <row r="6" spans="1:2" ht="18">
      <c r="A6" s="228"/>
      <c r="B6" s="232"/>
    </row>
    <row r="7" spans="1:2" ht="18">
      <c r="A7" s="228"/>
      <c r="B7" s="232"/>
    </row>
    <row r="8" spans="1:2" ht="18.75" customHeight="1">
      <c r="A8" s="230" t="s">
        <v>319</v>
      </c>
      <c r="B8" s="231" t="s">
        <v>419</v>
      </c>
    </row>
    <row r="9" spans="1:2" ht="18">
      <c r="A9" s="228"/>
      <c r="B9" s="228"/>
    </row>
    <row r="10" spans="1:2" ht="36">
      <c r="A10" s="230" t="s">
        <v>320</v>
      </c>
      <c r="B10" s="236" t="s">
        <v>419</v>
      </c>
    </row>
  </sheetData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2:G17"/>
  <sheetViews>
    <sheetView workbookViewId="0" topLeftCell="A1">
      <selection activeCell="A17" sqref="A17"/>
    </sheetView>
  </sheetViews>
  <sheetFormatPr defaultColWidth="9.140625" defaultRowHeight="12.75"/>
  <cols>
    <col min="1" max="1" width="36.7109375" style="157" customWidth="1"/>
    <col min="2" max="2" width="9.28125" style="157" customWidth="1"/>
    <col min="3" max="3" width="9.57421875" style="157" customWidth="1"/>
    <col min="4" max="4" width="9.140625" style="157" bestFit="1" customWidth="1"/>
    <col min="5" max="5" width="15.28125" style="157" customWidth="1"/>
    <col min="6" max="6" width="10.57421875" style="157" customWidth="1"/>
    <col min="7" max="7" width="17.8515625" style="157" customWidth="1"/>
    <col min="8" max="16384" width="9.140625" style="157" customWidth="1"/>
  </cols>
  <sheetData>
    <row r="2" spans="1:5" ht="18">
      <c r="A2" s="165" t="s">
        <v>321</v>
      </c>
      <c r="B2" s="418" t="s">
        <v>378</v>
      </c>
      <c r="C2" s="418"/>
      <c r="D2" s="418"/>
      <c r="E2" s="418"/>
    </row>
    <row r="3" spans="1:5" ht="18">
      <c r="A3" s="166"/>
      <c r="B3" s="167"/>
      <c r="C3" s="167"/>
      <c r="D3" s="167"/>
      <c r="E3" s="167"/>
    </row>
    <row r="4" spans="1:2" ht="61.5" customHeight="1">
      <c r="A4" s="414" t="s">
        <v>322</v>
      </c>
      <c r="B4" s="414"/>
    </row>
    <row r="5" ht="16.5" thickBot="1">
      <c r="A5" s="172"/>
    </row>
    <row r="6" spans="1:7" ht="33" customHeight="1">
      <c r="A6" s="419" t="s">
        <v>392</v>
      </c>
      <c r="B6" s="425" t="s">
        <v>239</v>
      </c>
      <c r="C6" s="426"/>
      <c r="D6" s="427"/>
      <c r="E6" s="428" t="s">
        <v>233</v>
      </c>
      <c r="F6" s="428" t="s">
        <v>234</v>
      </c>
      <c r="G6" s="416" t="s">
        <v>232</v>
      </c>
    </row>
    <row r="7" spans="1:7" ht="21" customHeight="1">
      <c r="A7" s="420"/>
      <c r="B7" s="422" t="s">
        <v>387</v>
      </c>
      <c r="C7" s="423"/>
      <c r="D7" s="424"/>
      <c r="E7" s="429"/>
      <c r="F7" s="429"/>
      <c r="G7" s="417"/>
    </row>
    <row r="8" spans="1:7" ht="36.75" thickBot="1">
      <c r="A8" s="421"/>
      <c r="B8" s="313" t="s">
        <v>229</v>
      </c>
      <c r="C8" s="313" t="s">
        <v>381</v>
      </c>
      <c r="D8" s="313" t="s">
        <v>380</v>
      </c>
      <c r="E8" s="314" t="s">
        <v>388</v>
      </c>
      <c r="F8" s="314" t="s">
        <v>389</v>
      </c>
      <c r="G8" s="315" t="s">
        <v>387</v>
      </c>
    </row>
    <row r="9" spans="1:7" ht="18.75" thickTop="1">
      <c r="A9" s="316" t="s">
        <v>385</v>
      </c>
      <c r="B9" s="317">
        <f>'Step 5b (CZ)'!C11</f>
        <v>4764.9135453750005</v>
      </c>
      <c r="C9" s="318">
        <f>'Step 5b (CZ)'!D11</f>
        <v>4289.517804857142</v>
      </c>
      <c r="D9" s="317">
        <f>B9-C9</f>
        <v>475.39574051785803</v>
      </c>
      <c r="E9" s="317">
        <f>'Step 5b (CZ)'!D10</f>
        <v>140</v>
      </c>
      <c r="F9" s="319">
        <f>'Step 5b (CZ)'!E12</f>
        <v>0.2968353613965688</v>
      </c>
      <c r="G9" s="320">
        <f>D9*E9*F9</f>
        <v>19755.997302021096</v>
      </c>
    </row>
    <row r="10" spans="1:7" ht="18">
      <c r="A10" s="321" t="s">
        <v>379</v>
      </c>
      <c r="B10" s="322">
        <f>'Step 5b (CZ)'!C17</f>
        <v>5175.055314000001</v>
      </c>
      <c r="C10" s="322">
        <f>'Step 5b (CZ)'!D17</f>
        <v>5077.491176999999</v>
      </c>
      <c r="D10" s="322">
        <f>B10-C10</f>
        <v>97.56413700000212</v>
      </c>
      <c r="E10" s="322">
        <f>'Step 5b (CZ)'!D16</f>
        <v>120</v>
      </c>
      <c r="F10" s="323">
        <f>'Step 5b (CZ)'!E18</f>
        <v>0.234051396712101</v>
      </c>
      <c r="G10" s="320">
        <f>D10*E10*F10</f>
        <v>2740.2027040633525</v>
      </c>
    </row>
    <row r="11" spans="1:7" ht="18">
      <c r="A11" s="321" t="s">
        <v>382</v>
      </c>
      <c r="B11" s="322">
        <f>'Step 5b (CZ)'!C22</f>
        <v>3677.773488</v>
      </c>
      <c r="C11" s="324">
        <f>'Step 5b (CZ)'!D22</f>
        <v>3537.4968412000003</v>
      </c>
      <c r="D11" s="322">
        <f>B11-C11</f>
        <v>140.27664679999953</v>
      </c>
      <c r="E11" s="322">
        <f>'Step 5b (CZ)'!D21</f>
        <v>40</v>
      </c>
      <c r="F11" s="323">
        <f>'Step 5b (CZ)'!E23</f>
        <v>0.0832294219661464</v>
      </c>
      <c r="G11" s="320">
        <f>D11*E11*F11</f>
        <v>467.0057691405296</v>
      </c>
    </row>
    <row r="12" spans="1:7" ht="18">
      <c r="A12" s="321" t="s">
        <v>383</v>
      </c>
      <c r="B12" s="322">
        <f>'Step 5b (CZ)'!C27</f>
        <v>5590.956150000001</v>
      </c>
      <c r="C12" s="322">
        <f>'Step 5b (CZ)'!D27</f>
        <v>4797.623024999999</v>
      </c>
      <c r="D12" s="322">
        <f>B12-C12</f>
        <v>793.3331250000019</v>
      </c>
      <c r="E12" s="322">
        <f>'Step 5b (CZ)'!D26</f>
        <v>40</v>
      </c>
      <c r="F12" s="323">
        <f>'Step 5b (CZ)'!E28</f>
        <v>0.10742285476774018</v>
      </c>
      <c r="G12" s="320">
        <f>D12*E12*F12</f>
        <v>3408.884362772507</v>
      </c>
    </row>
    <row r="13" spans="1:7" ht="18.75" thickBot="1">
      <c r="A13" s="325" t="s">
        <v>384</v>
      </c>
      <c r="B13" s="326">
        <f>'Step 5b (CZ)'!C33</f>
        <v>3796.327346500154</v>
      </c>
      <c r="C13" s="326">
        <f>'Step 5b (CZ)'!D33</f>
        <v>3694.252833043714</v>
      </c>
      <c r="D13" s="326">
        <f>B13-C13</f>
        <v>102.07451345643995</v>
      </c>
      <c r="E13" s="326">
        <f>'Step 5b (CZ)'!D32</f>
        <v>140</v>
      </c>
      <c r="F13" s="327">
        <f>'Step 5b (CZ)'!E34</f>
        <v>0.2784609651574436</v>
      </c>
      <c r="G13" s="328">
        <f>D13*E13*F13</f>
        <v>3979.327454907943</v>
      </c>
    </row>
    <row r="14" spans="1:7" ht="18">
      <c r="A14" s="329" t="s">
        <v>390</v>
      </c>
      <c r="B14" s="330"/>
      <c r="C14" s="330"/>
      <c r="D14" s="330"/>
      <c r="E14" s="330"/>
      <c r="F14" s="330"/>
      <c r="G14" s="331">
        <f>SUM(G9:G13)</f>
        <v>30351.41759290543</v>
      </c>
    </row>
    <row r="15" spans="1:7" ht="18.75" thickBot="1">
      <c r="A15" s="332" t="s">
        <v>391</v>
      </c>
      <c r="B15" s="333"/>
      <c r="C15" s="333"/>
      <c r="D15" s="333"/>
      <c r="E15" s="333"/>
      <c r="F15" s="333"/>
      <c r="G15" s="334">
        <f>G14/20</f>
        <v>1517.5708796452714</v>
      </c>
    </row>
    <row r="17" spans="1:2" ht="12.75">
      <c r="A17" s="171"/>
      <c r="B17" s="171"/>
    </row>
  </sheetData>
  <mergeCells count="8">
    <mergeCell ref="G6:G7"/>
    <mergeCell ref="B2:E2"/>
    <mergeCell ref="A6:A8"/>
    <mergeCell ref="B7:D7"/>
    <mergeCell ref="B6:D6"/>
    <mergeCell ref="E6:E7"/>
    <mergeCell ref="F6:F7"/>
    <mergeCell ref="A4:B4"/>
  </mergeCell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1"/>
  </sheetPr>
  <dimension ref="A2:G35"/>
  <sheetViews>
    <sheetView workbookViewId="0" topLeftCell="A1">
      <selection activeCell="E4" sqref="E4"/>
    </sheetView>
  </sheetViews>
  <sheetFormatPr defaultColWidth="9.140625" defaultRowHeight="12.75"/>
  <cols>
    <col min="1" max="1" width="38.57421875" style="157" customWidth="1"/>
    <col min="2" max="2" width="14.8515625" style="157" customWidth="1"/>
    <col min="3" max="3" width="13.57421875" style="157" customWidth="1"/>
    <col min="4" max="4" width="14.421875" style="157" customWidth="1"/>
    <col min="5" max="5" width="10.28125" style="157" customWidth="1"/>
    <col min="6" max="6" width="17.140625" style="157" customWidth="1"/>
    <col min="7" max="7" width="19.140625" style="157" bestFit="1" customWidth="1"/>
    <col min="8" max="8" width="9.140625" style="157" customWidth="1"/>
    <col min="9" max="9" width="14.28125" style="157" bestFit="1" customWidth="1"/>
    <col min="10" max="16384" width="9.140625" style="157" customWidth="1"/>
  </cols>
  <sheetData>
    <row r="1" ht="12.75"/>
    <row r="2" spans="1:4" ht="18">
      <c r="A2" s="165" t="s">
        <v>326</v>
      </c>
      <c r="B2" s="380" t="s">
        <v>378</v>
      </c>
      <c r="C2" s="380"/>
      <c r="D2" s="380"/>
    </row>
    <row r="3" spans="1:4" ht="18">
      <c r="A3" s="166"/>
      <c r="B3" s="167"/>
      <c r="C3" s="167"/>
      <c r="D3" s="167"/>
    </row>
    <row r="4" spans="1:4" ht="40.5" customHeight="1">
      <c r="A4" s="414" t="s">
        <v>327</v>
      </c>
      <c r="B4" s="414"/>
      <c r="C4" s="167"/>
      <c r="D4" s="167"/>
    </row>
    <row r="5" spans="1:4" ht="18.75" thickBot="1">
      <c r="A5" s="166"/>
      <c r="B5" s="167"/>
      <c r="C5" s="167"/>
      <c r="D5" s="167"/>
    </row>
    <row r="6" spans="1:7" ht="35.25" customHeight="1" thickBot="1">
      <c r="A6" s="335" t="s">
        <v>392</v>
      </c>
      <c r="B6" s="336"/>
      <c r="C6" s="337" t="s">
        <v>229</v>
      </c>
      <c r="D6" s="338" t="s">
        <v>381</v>
      </c>
      <c r="E6" s="339" t="s">
        <v>243</v>
      </c>
      <c r="G6" s="184" t="s">
        <v>328</v>
      </c>
    </row>
    <row r="7" spans="1:5" ht="18.75">
      <c r="A7" s="430" t="s">
        <v>385</v>
      </c>
      <c r="B7" s="431"/>
      <c r="C7" s="431"/>
      <c r="D7" s="431"/>
      <c r="E7" s="432"/>
    </row>
    <row r="8" spans="1:7" ht="18">
      <c r="A8" s="433" t="s">
        <v>393</v>
      </c>
      <c r="B8" s="435" t="s">
        <v>129</v>
      </c>
      <c r="C8" s="340">
        <f>'Step 5c (CZ)'!M12</f>
        <v>434611.25532000005</v>
      </c>
      <c r="D8" s="341">
        <f>'Step 5c (CZ)'!M11</f>
        <v>157605.99227999998</v>
      </c>
      <c r="E8" s="320"/>
      <c r="G8" s="189"/>
    </row>
    <row r="9" spans="1:7" ht="18">
      <c r="A9" s="434"/>
      <c r="B9" s="436"/>
      <c r="C9" s="340">
        <f>'Step 5c (CZ)'!M16</f>
        <v>137178.370125</v>
      </c>
      <c r="D9" s="341">
        <f>'Step 5c (CZ)'!M15</f>
        <v>442926.5003999999</v>
      </c>
      <c r="E9" s="320"/>
      <c r="G9" s="206" t="s">
        <v>406</v>
      </c>
    </row>
    <row r="10" spans="1:7" ht="18">
      <c r="A10" s="316" t="s">
        <v>404</v>
      </c>
      <c r="B10" s="342" t="s">
        <v>386</v>
      </c>
      <c r="C10" s="340">
        <v>120</v>
      </c>
      <c r="D10" s="341">
        <v>140</v>
      </c>
      <c r="E10" s="320"/>
      <c r="G10" s="189" t="s">
        <v>116</v>
      </c>
    </row>
    <row r="11" spans="1:5" ht="18">
      <c r="A11" s="343" t="s">
        <v>239</v>
      </c>
      <c r="B11" s="344" t="s">
        <v>405</v>
      </c>
      <c r="C11" s="345">
        <f>(C8+C9)/C10</f>
        <v>4764.9135453750005</v>
      </c>
      <c r="D11" s="346">
        <f>(D8+D9)/D10</f>
        <v>4289.517804857142</v>
      </c>
      <c r="E11" s="320"/>
    </row>
    <row r="12" spans="1:5" ht="18.75" thickBot="1">
      <c r="A12" s="347" t="s">
        <v>242</v>
      </c>
      <c r="B12" s="348" t="s">
        <v>165</v>
      </c>
      <c r="C12" s="349"/>
      <c r="D12" s="350">
        <v>41421</v>
      </c>
      <c r="E12" s="351">
        <f>D12/D35</f>
        <v>0.2968353613965688</v>
      </c>
    </row>
    <row r="13" spans="1:5" ht="18.75">
      <c r="A13" s="430" t="s">
        <v>379</v>
      </c>
      <c r="B13" s="431"/>
      <c r="C13" s="431"/>
      <c r="D13" s="431"/>
      <c r="E13" s="432">
        <f>C13-D13</f>
        <v>0</v>
      </c>
    </row>
    <row r="14" spans="1:5" ht="18">
      <c r="A14" s="433" t="s">
        <v>393</v>
      </c>
      <c r="B14" s="435" t="s">
        <v>129</v>
      </c>
      <c r="C14" s="352">
        <f>'Step 5c (CZ)'!M21</f>
        <v>378993.68100000004</v>
      </c>
      <c r="D14" s="353">
        <f>'Step 5c (CZ)'!M20</f>
        <v>144870.41844</v>
      </c>
      <c r="E14" s="354"/>
    </row>
    <row r="15" spans="1:5" ht="18">
      <c r="A15" s="434"/>
      <c r="B15" s="436"/>
      <c r="C15" s="352">
        <f>'Step 5c (CZ)'!M25</f>
        <v>138511.85040000002</v>
      </c>
      <c r="D15" s="353">
        <f>'Step 5c (CZ)'!M24</f>
        <v>464428.52279999986</v>
      </c>
      <c r="E15" s="354"/>
    </row>
    <row r="16" spans="1:5" ht="18">
      <c r="A16" s="316" t="s">
        <v>404</v>
      </c>
      <c r="B16" s="342" t="s">
        <v>386</v>
      </c>
      <c r="C16" s="352">
        <v>100</v>
      </c>
      <c r="D16" s="353">
        <v>120</v>
      </c>
      <c r="E16" s="354"/>
    </row>
    <row r="17" spans="1:5" ht="18">
      <c r="A17" s="343" t="s">
        <v>239</v>
      </c>
      <c r="B17" s="344" t="s">
        <v>405</v>
      </c>
      <c r="C17" s="345">
        <f>(C14+C15)/C16</f>
        <v>5175.055314000001</v>
      </c>
      <c r="D17" s="345">
        <f>(D14+D15)/D16</f>
        <v>5077.491176999999</v>
      </c>
      <c r="E17" s="354"/>
    </row>
    <row r="18" spans="1:5" ht="18.75" thickBot="1">
      <c r="A18" s="347" t="s">
        <v>242</v>
      </c>
      <c r="B18" s="348" t="s">
        <v>165</v>
      </c>
      <c r="C18" s="355"/>
      <c r="D18" s="350">
        <v>32660</v>
      </c>
      <c r="E18" s="351">
        <f>D18/D35</f>
        <v>0.234051396712101</v>
      </c>
    </row>
    <row r="19" spans="1:5" ht="18.75">
      <c r="A19" s="430" t="s">
        <v>382</v>
      </c>
      <c r="B19" s="431"/>
      <c r="C19" s="431"/>
      <c r="D19" s="431"/>
      <c r="E19" s="432"/>
    </row>
    <row r="20" spans="1:5" ht="18">
      <c r="A20" s="321" t="s">
        <v>393</v>
      </c>
      <c r="B20" s="342" t="s">
        <v>129</v>
      </c>
      <c r="C20" s="352">
        <f>'Step 5c (CZ)'!M30</f>
        <v>441332.81856</v>
      </c>
      <c r="D20" s="353">
        <f>'Step 5c (CZ)'!M29</f>
        <v>141499.873648</v>
      </c>
      <c r="E20" s="354"/>
    </row>
    <row r="21" spans="1:5" ht="18">
      <c r="A21" s="316" t="s">
        <v>404</v>
      </c>
      <c r="B21" s="342" t="s">
        <v>386</v>
      </c>
      <c r="C21" s="352">
        <v>120</v>
      </c>
      <c r="D21" s="353">
        <v>40</v>
      </c>
      <c r="E21" s="354"/>
    </row>
    <row r="22" spans="1:5" ht="18">
      <c r="A22" s="343" t="s">
        <v>239</v>
      </c>
      <c r="B22" s="344" t="s">
        <v>405</v>
      </c>
      <c r="C22" s="345">
        <f>C20/C21</f>
        <v>3677.773488</v>
      </c>
      <c r="D22" s="345">
        <f>D20/D21</f>
        <v>3537.4968412000003</v>
      </c>
      <c r="E22" s="354"/>
    </row>
    <row r="23" spans="1:5" ht="18.75" thickBot="1">
      <c r="A23" s="347" t="s">
        <v>242</v>
      </c>
      <c r="B23" s="348" t="s">
        <v>165</v>
      </c>
      <c r="C23" s="355"/>
      <c r="D23" s="356">
        <v>11614</v>
      </c>
      <c r="E23" s="351">
        <f>D23/D35</f>
        <v>0.0832294219661464</v>
      </c>
    </row>
    <row r="24" spans="1:5" ht="18.75">
      <c r="A24" s="430" t="s">
        <v>383</v>
      </c>
      <c r="B24" s="431"/>
      <c r="C24" s="431"/>
      <c r="D24" s="431"/>
      <c r="E24" s="432">
        <f>C24-D24</f>
        <v>0</v>
      </c>
    </row>
    <row r="25" spans="1:5" ht="18">
      <c r="A25" s="321" t="s">
        <v>393</v>
      </c>
      <c r="B25" s="342" t="s">
        <v>129</v>
      </c>
      <c r="C25" s="352">
        <f>'Step 5c (CZ)'!M35</f>
        <v>838643.4225000001</v>
      </c>
      <c r="D25" s="353">
        <f>'Step 5c (CZ)'!M34</f>
        <v>191904.92099999997</v>
      </c>
      <c r="E25" s="354"/>
    </row>
    <row r="26" spans="1:5" ht="18">
      <c r="A26" s="316" t="s">
        <v>404</v>
      </c>
      <c r="B26" s="342" t="s">
        <v>386</v>
      </c>
      <c r="C26" s="352">
        <v>150</v>
      </c>
      <c r="D26" s="353">
        <v>40</v>
      </c>
      <c r="E26" s="354"/>
    </row>
    <row r="27" spans="1:5" ht="18">
      <c r="A27" s="343" t="s">
        <v>239</v>
      </c>
      <c r="B27" s="344" t="s">
        <v>405</v>
      </c>
      <c r="C27" s="345">
        <f>C25/C26</f>
        <v>5590.956150000001</v>
      </c>
      <c r="D27" s="345">
        <f>D25/D26</f>
        <v>4797.623024999999</v>
      </c>
      <c r="E27" s="354"/>
    </row>
    <row r="28" spans="1:5" ht="18.75" thickBot="1">
      <c r="A28" s="347" t="s">
        <v>242</v>
      </c>
      <c r="B28" s="348" t="s">
        <v>165</v>
      </c>
      <c r="C28" s="352"/>
      <c r="D28" s="357">
        <v>14990</v>
      </c>
      <c r="E28" s="351">
        <f>D28/D35</f>
        <v>0.10742285476774018</v>
      </c>
    </row>
    <row r="29" spans="1:5" ht="18.75">
      <c r="A29" s="430" t="s">
        <v>384</v>
      </c>
      <c r="B29" s="431"/>
      <c r="C29" s="431"/>
      <c r="D29" s="431"/>
      <c r="E29" s="432">
        <f>C29-D29</f>
        <v>0</v>
      </c>
    </row>
    <row r="30" spans="1:5" ht="18">
      <c r="A30" s="433" t="s">
        <v>393</v>
      </c>
      <c r="B30" s="435" t="s">
        <v>129</v>
      </c>
      <c r="C30" s="353">
        <f>'Step 5c (CZ)'!M40</f>
        <v>417804.90983502</v>
      </c>
      <c r="D30" s="353">
        <f>'Step 5c (CZ)'!M39</f>
        <v>73712.17773612001</v>
      </c>
      <c r="E30" s="354"/>
    </row>
    <row r="31" spans="1:5" ht="18">
      <c r="A31" s="434"/>
      <c r="B31" s="436"/>
      <c r="C31" s="353">
        <f>'Step 5c (CZ)'!M44</f>
        <v>75717.64521</v>
      </c>
      <c r="D31" s="353">
        <f>'Step 5c (CZ)'!M43</f>
        <v>443483.21888999996</v>
      </c>
      <c r="E31" s="354"/>
    </row>
    <row r="32" spans="1:5" ht="18">
      <c r="A32" s="316" t="s">
        <v>404</v>
      </c>
      <c r="B32" s="342" t="s">
        <v>386</v>
      </c>
      <c r="C32" s="353">
        <v>130</v>
      </c>
      <c r="D32" s="353">
        <v>140</v>
      </c>
      <c r="E32" s="354"/>
    </row>
    <row r="33" spans="1:5" ht="18">
      <c r="A33" s="343" t="s">
        <v>239</v>
      </c>
      <c r="B33" s="344" t="s">
        <v>405</v>
      </c>
      <c r="C33" s="358">
        <f>(C30+C31)/C32</f>
        <v>3796.327346500154</v>
      </c>
      <c r="D33" s="358">
        <f>(D30+D31)/D32</f>
        <v>3694.252833043714</v>
      </c>
      <c r="E33" s="354"/>
    </row>
    <row r="34" spans="1:5" ht="18.75" thickBot="1">
      <c r="A34" s="347" t="s">
        <v>242</v>
      </c>
      <c r="B34" s="348" t="s">
        <v>165</v>
      </c>
      <c r="C34" s="359"/>
      <c r="D34" s="350">
        <v>38857</v>
      </c>
      <c r="E34" s="360">
        <f>D34/D35</f>
        <v>0.2784609651574436</v>
      </c>
    </row>
    <row r="35" spans="1:5" ht="18.75" thickBot="1">
      <c r="A35" s="361" t="s">
        <v>260</v>
      </c>
      <c r="B35" s="362"/>
      <c r="C35" s="349"/>
      <c r="D35" s="363">
        <f>SUM(D12,D18,D23,D28,D34)</f>
        <v>139542</v>
      </c>
      <c r="E35" s="364">
        <f>SUM(E12,E18,E23,E28,E34)</f>
        <v>1</v>
      </c>
    </row>
  </sheetData>
  <mergeCells count="13">
    <mergeCell ref="B2:D2"/>
    <mergeCell ref="A8:A9"/>
    <mergeCell ref="B8:B9"/>
    <mergeCell ref="A7:E7"/>
    <mergeCell ref="A4:B4"/>
    <mergeCell ref="A13:E13"/>
    <mergeCell ref="A14:A15"/>
    <mergeCell ref="B14:B15"/>
    <mergeCell ref="A19:E19"/>
    <mergeCell ref="A24:E24"/>
    <mergeCell ref="A29:E29"/>
    <mergeCell ref="A30:A31"/>
    <mergeCell ref="B30:B31"/>
  </mergeCells>
  <printOptions/>
  <pageMargins left="0.75" right="0.75" top="1" bottom="1" header="0.4921259845" footer="0.492125984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1"/>
  </sheetPr>
  <dimension ref="A2:M44"/>
  <sheetViews>
    <sheetView workbookViewId="0" topLeftCell="A1">
      <selection activeCell="F10" sqref="F10"/>
    </sheetView>
  </sheetViews>
  <sheetFormatPr defaultColWidth="9.140625" defaultRowHeight="12.75"/>
  <cols>
    <col min="1" max="1" width="22.140625" style="157" customWidth="1"/>
    <col min="2" max="2" width="2.00390625" style="157" bestFit="1" customWidth="1"/>
    <col min="3" max="3" width="7.8515625" style="157" bestFit="1" customWidth="1"/>
    <col min="4" max="4" width="10.57421875" style="157" bestFit="1" customWidth="1"/>
    <col min="5" max="6" width="9.57421875" style="157" bestFit="1" customWidth="1"/>
    <col min="7" max="7" width="10.140625" style="157" bestFit="1" customWidth="1"/>
    <col min="8" max="8" width="6.57421875" style="157" bestFit="1" customWidth="1"/>
    <col min="9" max="9" width="11.140625" style="157" bestFit="1" customWidth="1"/>
    <col min="10" max="10" width="8.8515625" style="157" bestFit="1" customWidth="1"/>
    <col min="11" max="11" width="9.140625" style="157" customWidth="1"/>
    <col min="12" max="12" width="11.57421875" style="157" bestFit="1" customWidth="1"/>
    <col min="13" max="16384" width="9.140625" style="157" customWidth="1"/>
  </cols>
  <sheetData>
    <row r="1" ht="12.75"/>
    <row r="2" spans="1:7" ht="18" customHeight="1">
      <c r="A2" s="165" t="s">
        <v>330</v>
      </c>
      <c r="B2" s="380" t="s">
        <v>378</v>
      </c>
      <c r="C2" s="380"/>
      <c r="D2" s="380"/>
      <c r="E2" s="438"/>
      <c r="F2" s="438"/>
      <c r="G2" s="438"/>
    </row>
    <row r="3" spans="1:4" ht="18">
      <c r="A3" s="166"/>
      <c r="B3" s="167"/>
      <c r="C3" s="167"/>
      <c r="D3" s="167"/>
    </row>
    <row r="4" spans="1:4" ht="18">
      <c r="A4" s="437" t="s">
        <v>331</v>
      </c>
      <c r="B4" s="438"/>
      <c r="C4" s="438"/>
      <c r="D4" s="167"/>
    </row>
    <row r="5" spans="1:3" ht="28.5" customHeight="1">
      <c r="A5" s="438"/>
      <c r="B5" s="438"/>
      <c r="C5" s="438"/>
    </row>
    <row r="6" ht="12.75"/>
    <row r="7" ht="15.75">
      <c r="A7" s="183" t="s">
        <v>332</v>
      </c>
    </row>
    <row r="8" ht="12.75"/>
    <row r="9" spans="4:10" s="4" customFormat="1" ht="12.75">
      <c r="D9" s="439" t="s">
        <v>399</v>
      </c>
      <c r="E9" s="439"/>
      <c r="F9" s="439"/>
      <c r="G9" s="439"/>
      <c r="J9" s="4" t="s">
        <v>401</v>
      </c>
    </row>
    <row r="10" spans="1:13" s="4" customFormat="1" ht="25.5">
      <c r="A10" s="204" t="s">
        <v>394</v>
      </c>
      <c r="C10" s="114" t="s">
        <v>238</v>
      </c>
      <c r="D10" s="196" t="s">
        <v>268</v>
      </c>
      <c r="E10" s="196" t="s">
        <v>269</v>
      </c>
      <c r="F10" s="196" t="s">
        <v>270</v>
      </c>
      <c r="G10" s="196" t="s">
        <v>271</v>
      </c>
      <c r="H10" s="114" t="s">
        <v>272</v>
      </c>
      <c r="I10" s="114" t="s">
        <v>403</v>
      </c>
      <c r="J10" s="114" t="s">
        <v>402</v>
      </c>
      <c r="K10" s="114" t="s">
        <v>275</v>
      </c>
      <c r="L10" s="114" t="s">
        <v>400</v>
      </c>
      <c r="M10" s="114" t="s">
        <v>275</v>
      </c>
    </row>
    <row r="11" spans="1:13" s="4" customFormat="1" ht="12.75">
      <c r="A11" s="112" t="s">
        <v>266</v>
      </c>
      <c r="B11" s="112">
        <v>3</v>
      </c>
      <c r="C11" s="115">
        <v>140</v>
      </c>
      <c r="D11" s="116">
        <v>14.01271</v>
      </c>
      <c r="E11" s="117">
        <v>0.2298994</v>
      </c>
      <c r="F11" s="117">
        <v>0.0051201</v>
      </c>
      <c r="G11" s="117">
        <v>-2.44E-05</v>
      </c>
      <c r="H11" s="118">
        <f>D11+E11*C11+F11*C11*C11+G11*C11*C11*C11</f>
        <v>79.59898599999998</v>
      </c>
      <c r="I11" s="119">
        <v>0.9</v>
      </c>
      <c r="J11" s="120">
        <v>12</v>
      </c>
      <c r="K11" s="121">
        <f>H11*I11*(100-J11)/100*10000</f>
        <v>630423.9691199999</v>
      </c>
      <c r="L11" s="115">
        <v>25</v>
      </c>
      <c r="M11" s="205">
        <f>K11*L11/100</f>
        <v>157605.99227999998</v>
      </c>
    </row>
    <row r="12" spans="1:13" s="4" customFormat="1" ht="12.75">
      <c r="A12" s="112" t="s">
        <v>266</v>
      </c>
      <c r="B12" s="112"/>
      <c r="C12" s="115">
        <v>120</v>
      </c>
      <c r="D12" s="116">
        <v>14.01271</v>
      </c>
      <c r="E12" s="117">
        <v>0.2298994</v>
      </c>
      <c r="F12" s="117">
        <v>0.0051201</v>
      </c>
      <c r="G12" s="117">
        <v>-2.44E-05</v>
      </c>
      <c r="H12" s="118">
        <f>D12+E12*C12+F12*C12*C12+G12*C12*C12*C12</f>
        <v>73.166878</v>
      </c>
      <c r="I12" s="119">
        <v>0.9</v>
      </c>
      <c r="J12" s="120">
        <v>12</v>
      </c>
      <c r="K12" s="121">
        <f>H12*I12*(100-J12)/100*10000</f>
        <v>579481.67376</v>
      </c>
      <c r="L12" s="115">
        <v>75</v>
      </c>
      <c r="M12" s="205">
        <f>K12*L12/100</f>
        <v>434611.25532000005</v>
      </c>
    </row>
    <row r="13" spans="4:12" s="4" customFormat="1" ht="8.25" customHeight="1">
      <c r="D13" s="123"/>
      <c r="E13" s="124"/>
      <c r="F13" s="124"/>
      <c r="G13" s="124"/>
      <c r="H13" s="125"/>
      <c r="I13" s="126"/>
      <c r="J13" s="125"/>
      <c r="K13" s="125"/>
      <c r="L13" s="1"/>
    </row>
    <row r="14" spans="3:13" s="4" customFormat="1" ht="30">
      <c r="C14" s="197" t="s">
        <v>238</v>
      </c>
      <c r="D14" s="197" t="s">
        <v>268</v>
      </c>
      <c r="E14" s="197" t="s">
        <v>269</v>
      </c>
      <c r="F14" s="197" t="s">
        <v>270</v>
      </c>
      <c r="G14" s="197" t="s">
        <v>271</v>
      </c>
      <c r="H14" s="197" t="s">
        <v>272</v>
      </c>
      <c r="I14" s="114" t="s">
        <v>403</v>
      </c>
      <c r="J14" s="114" t="s">
        <v>402</v>
      </c>
      <c r="K14" s="114" t="s">
        <v>275</v>
      </c>
      <c r="L14" s="114" t="s">
        <v>400</v>
      </c>
      <c r="M14" s="114" t="s">
        <v>275</v>
      </c>
    </row>
    <row r="15" spans="1:13" s="4" customFormat="1" ht="12.75">
      <c r="A15" s="4" t="s">
        <v>280</v>
      </c>
      <c r="B15" s="112">
        <v>4</v>
      </c>
      <c r="C15" s="188">
        <v>140</v>
      </c>
      <c r="D15" s="198">
        <v>24.66789</v>
      </c>
      <c r="E15" s="199">
        <v>0.3661685</v>
      </c>
      <c r="F15" s="199">
        <v>0.0008701</v>
      </c>
      <c r="G15" s="199">
        <v>-6.4E-06</v>
      </c>
      <c r="H15" s="200">
        <f>D15+E15*C15+F15*C15*C15+G15*C15*C15*C15</f>
        <v>75.42384</v>
      </c>
      <c r="I15" s="201">
        <v>0.9</v>
      </c>
      <c r="J15" s="202">
        <v>13</v>
      </c>
      <c r="K15" s="203">
        <f>H15*I15*(100-J15)/100*10000</f>
        <v>590568.6671999999</v>
      </c>
      <c r="L15" s="188">
        <v>75</v>
      </c>
      <c r="M15" s="205">
        <f>K15*L15/100</f>
        <v>442926.5003999999</v>
      </c>
    </row>
    <row r="16" spans="1:13" s="4" customFormat="1" ht="12.75">
      <c r="A16" s="4" t="s">
        <v>280</v>
      </c>
      <c r="B16" s="4">
        <v>4</v>
      </c>
      <c r="C16" s="188">
        <v>120</v>
      </c>
      <c r="D16" s="198">
        <v>24.66789</v>
      </c>
      <c r="E16" s="199">
        <v>0.3661685</v>
      </c>
      <c r="F16" s="199">
        <v>0.0008701</v>
      </c>
      <c r="G16" s="199">
        <v>-6.4E-06</v>
      </c>
      <c r="H16" s="200">
        <f>D16+E16*C16+F16*C16*C16+G16*C16*C16*C16</f>
        <v>70.07835</v>
      </c>
      <c r="I16" s="201">
        <v>0.9</v>
      </c>
      <c r="J16" s="202">
        <v>13</v>
      </c>
      <c r="K16" s="203">
        <f>H16*I16*(100-J16)/100*10000</f>
        <v>548713.4805</v>
      </c>
      <c r="L16" s="188">
        <v>25</v>
      </c>
      <c r="M16" s="205">
        <f>K16*L16/100</f>
        <v>137178.370125</v>
      </c>
    </row>
    <row r="17" spans="4:13" s="4" customFormat="1" ht="12.75">
      <c r="D17" s="123"/>
      <c r="E17" s="124"/>
      <c r="F17" s="124"/>
      <c r="G17" s="124"/>
      <c r="H17" s="125"/>
      <c r="I17" s="127"/>
      <c r="J17" s="128"/>
      <c r="K17" s="126"/>
      <c r="L17" s="1"/>
      <c r="M17" s="126"/>
    </row>
    <row r="18" spans="4:13" s="4" customFormat="1" ht="12.75">
      <c r="D18" s="123"/>
      <c r="E18" s="124"/>
      <c r="F18" s="124"/>
      <c r="G18" s="124"/>
      <c r="H18" s="125"/>
      <c r="I18" s="127"/>
      <c r="J18" s="128"/>
      <c r="K18" s="126"/>
      <c r="L18" s="1"/>
      <c r="M18" s="126"/>
    </row>
    <row r="19" spans="1:13" s="4" customFormat="1" ht="30">
      <c r="A19" s="204" t="s">
        <v>395</v>
      </c>
      <c r="C19" s="197" t="s">
        <v>238</v>
      </c>
      <c r="D19" s="197" t="s">
        <v>268</v>
      </c>
      <c r="E19" s="197" t="s">
        <v>269</v>
      </c>
      <c r="F19" s="197" t="s">
        <v>270</v>
      </c>
      <c r="G19" s="197" t="s">
        <v>271</v>
      </c>
      <c r="H19" s="197" t="s">
        <v>272</v>
      </c>
      <c r="I19" s="114" t="s">
        <v>403</v>
      </c>
      <c r="J19" s="114" t="s">
        <v>402</v>
      </c>
      <c r="K19" s="114" t="s">
        <v>275</v>
      </c>
      <c r="L19" s="114" t="s">
        <v>400</v>
      </c>
      <c r="M19" s="114" t="s">
        <v>275</v>
      </c>
    </row>
    <row r="20" spans="1:13" s="4" customFormat="1" ht="12.75">
      <c r="A20" s="112" t="s">
        <v>266</v>
      </c>
      <c r="B20" s="112">
        <v>3</v>
      </c>
      <c r="C20" s="188">
        <v>120</v>
      </c>
      <c r="D20" s="198">
        <v>14.01271</v>
      </c>
      <c r="E20" s="199">
        <v>0.2298994</v>
      </c>
      <c r="F20" s="199">
        <v>0.0051201</v>
      </c>
      <c r="G20" s="199">
        <v>-2.44E-05</v>
      </c>
      <c r="H20" s="200">
        <f>D20+E20*C20+F20*C20*C20+G20*C20*C20*C20</f>
        <v>73.166878</v>
      </c>
      <c r="I20" s="201">
        <v>0.9</v>
      </c>
      <c r="J20" s="202">
        <v>12</v>
      </c>
      <c r="K20" s="203">
        <f>H20*I20*(100-J20)/100*10000</f>
        <v>579481.67376</v>
      </c>
      <c r="L20" s="188">
        <v>25</v>
      </c>
      <c r="M20" s="205">
        <f>K20*L20/100</f>
        <v>144870.41844</v>
      </c>
    </row>
    <row r="21" spans="1:13" s="4" customFormat="1" ht="12.75">
      <c r="A21" s="112" t="s">
        <v>266</v>
      </c>
      <c r="B21" s="112">
        <v>3</v>
      </c>
      <c r="C21" s="188">
        <v>100</v>
      </c>
      <c r="D21" s="198">
        <v>14.01271</v>
      </c>
      <c r="E21" s="199">
        <v>0.2298994</v>
      </c>
      <c r="F21" s="199">
        <v>0.0051201</v>
      </c>
      <c r="G21" s="199">
        <v>-2.44E-05</v>
      </c>
      <c r="H21" s="200">
        <f>D21+E21*C21+F21*C21*C21+G21*C21*C21*C21</f>
        <v>63.80365</v>
      </c>
      <c r="I21" s="201">
        <v>0.9</v>
      </c>
      <c r="J21" s="202">
        <v>12</v>
      </c>
      <c r="K21" s="203">
        <f>H21*I21*(100-J21)/100*10000</f>
        <v>505324.908</v>
      </c>
      <c r="L21" s="188">
        <v>75</v>
      </c>
      <c r="M21" s="205">
        <f>K21*L21/100</f>
        <v>378993.68100000004</v>
      </c>
    </row>
    <row r="22" spans="4:12" s="4" customFormat="1" ht="9.75" customHeight="1">
      <c r="D22" s="123"/>
      <c r="E22" s="124"/>
      <c r="F22" s="124"/>
      <c r="G22" s="124"/>
      <c r="H22" s="125"/>
      <c r="I22" s="126"/>
      <c r="J22" s="125"/>
      <c r="K22" s="125"/>
      <c r="L22" s="1"/>
    </row>
    <row r="23" spans="3:13" s="4" customFormat="1" ht="30">
      <c r="C23" s="114" t="s">
        <v>238</v>
      </c>
      <c r="D23" s="114" t="s">
        <v>268</v>
      </c>
      <c r="E23" s="114" t="s">
        <v>269</v>
      </c>
      <c r="F23" s="114" t="s">
        <v>270</v>
      </c>
      <c r="G23" s="114" t="s">
        <v>271</v>
      </c>
      <c r="H23" s="114" t="s">
        <v>272</v>
      </c>
      <c r="I23" s="114" t="s">
        <v>403</v>
      </c>
      <c r="J23" s="114" t="s">
        <v>402</v>
      </c>
      <c r="K23" s="114" t="s">
        <v>275</v>
      </c>
      <c r="L23" s="114" t="s">
        <v>400</v>
      </c>
      <c r="M23" s="114" t="s">
        <v>275</v>
      </c>
    </row>
    <row r="24" spans="1:13" s="4" customFormat="1" ht="12.75">
      <c r="A24" s="4" t="s">
        <v>280</v>
      </c>
      <c r="B24" s="112">
        <v>4</v>
      </c>
      <c r="C24" s="115">
        <v>120</v>
      </c>
      <c r="D24" s="116">
        <v>24.54218</v>
      </c>
      <c r="E24" s="117">
        <v>0.462013</v>
      </c>
      <c r="F24" s="117">
        <v>0.0001512</v>
      </c>
      <c r="G24" s="117">
        <v>-2.3E-06</v>
      </c>
      <c r="H24" s="118">
        <f>D24+E24*C24+F24*C24*C24+G24*C24*C24*C24</f>
        <v>78.18661999999999</v>
      </c>
      <c r="I24" s="119">
        <v>0.9</v>
      </c>
      <c r="J24" s="120">
        <v>12</v>
      </c>
      <c r="K24" s="121">
        <f>H24*I24*(100-J24)/100*10000</f>
        <v>619238.0303999998</v>
      </c>
      <c r="L24" s="115">
        <v>75</v>
      </c>
      <c r="M24" s="205">
        <f>K24*L24/100</f>
        <v>464428.52279999986</v>
      </c>
    </row>
    <row r="25" spans="1:13" s="4" customFormat="1" ht="12.75">
      <c r="A25" s="4" t="s">
        <v>280</v>
      </c>
      <c r="B25" s="4">
        <v>4</v>
      </c>
      <c r="C25" s="115">
        <v>100</v>
      </c>
      <c r="D25" s="116">
        <v>24.54218</v>
      </c>
      <c r="E25" s="117">
        <v>0.462013</v>
      </c>
      <c r="F25" s="117">
        <v>0.0001512</v>
      </c>
      <c r="G25" s="117">
        <v>-2.3E-06</v>
      </c>
      <c r="H25" s="118">
        <f>D25+E25*C25+F25*C25*C25+G25*C25*C25*C25</f>
        <v>69.95548000000001</v>
      </c>
      <c r="I25" s="119">
        <v>0.9</v>
      </c>
      <c r="J25" s="120">
        <v>12</v>
      </c>
      <c r="K25" s="121">
        <f>H25*I25*(100-J25)/100*10000</f>
        <v>554047.4016000001</v>
      </c>
      <c r="L25" s="115">
        <v>25</v>
      </c>
      <c r="M25" s="205">
        <f>K25*L25/100</f>
        <v>138511.85040000002</v>
      </c>
    </row>
    <row r="26" s="4" customFormat="1" ht="12.75"/>
    <row r="27" s="4" customFormat="1" ht="12.75"/>
    <row r="28" spans="1:13" s="4" customFormat="1" ht="30">
      <c r="A28" s="204" t="s">
        <v>396</v>
      </c>
      <c r="C28" s="114" t="s">
        <v>238</v>
      </c>
      <c r="D28" s="114" t="s">
        <v>268</v>
      </c>
      <c r="E28" s="114" t="s">
        <v>269</v>
      </c>
      <c r="F28" s="114" t="s">
        <v>270</v>
      </c>
      <c r="G28" s="114" t="s">
        <v>271</v>
      </c>
      <c r="H28" s="114" t="s">
        <v>272</v>
      </c>
      <c r="I28" s="114" t="s">
        <v>403</v>
      </c>
      <c r="J28" s="114" t="s">
        <v>402</v>
      </c>
      <c r="K28" s="114" t="s">
        <v>275</v>
      </c>
      <c r="L28" s="114" t="s">
        <v>400</v>
      </c>
      <c r="M28" s="114" t="s">
        <v>275</v>
      </c>
    </row>
    <row r="29" spans="1:13" s="4" customFormat="1" ht="12.75">
      <c r="A29" s="4" t="s">
        <v>254</v>
      </c>
      <c r="B29" s="112">
        <v>5</v>
      </c>
      <c r="C29" s="115">
        <v>40</v>
      </c>
      <c r="D29" s="116">
        <v>26.54356</v>
      </c>
      <c r="E29" s="117">
        <v>0.1459682</v>
      </c>
      <c r="F29" s="117">
        <v>0.000996</v>
      </c>
      <c r="G29" s="117">
        <v>-8E-07</v>
      </c>
      <c r="H29" s="118">
        <f>D29+E29*C29+F29*C29*C29+G29*C29*C29*C29</f>
        <v>33.924688</v>
      </c>
      <c r="I29" s="119">
        <v>0.485</v>
      </c>
      <c r="J29" s="120">
        <v>14</v>
      </c>
      <c r="K29" s="121">
        <f>H29*I29*(100-J29)/100*10000</f>
        <v>141499.873648</v>
      </c>
      <c r="L29" s="115">
        <v>100</v>
      </c>
      <c r="M29" s="205">
        <f>K29*L29/100</f>
        <v>141499.873648</v>
      </c>
    </row>
    <row r="30" spans="1:13" s="4" customFormat="1" ht="12.75">
      <c r="A30" s="4" t="s">
        <v>254</v>
      </c>
      <c r="B30" s="4">
        <v>5</v>
      </c>
      <c r="C30" s="115">
        <v>120</v>
      </c>
      <c r="D30" s="116">
        <v>26.54356</v>
      </c>
      <c r="E30" s="117">
        <v>0.1459682</v>
      </c>
      <c r="F30" s="117">
        <v>0.000996</v>
      </c>
      <c r="G30" s="117">
        <v>-8E-07</v>
      </c>
      <c r="H30" s="118">
        <f>D30+E30*C30+F30*C30*C30+G30*C30*C30*C30</f>
        <v>57.019743999999996</v>
      </c>
      <c r="I30" s="119">
        <v>0.9</v>
      </c>
      <c r="J30" s="120">
        <v>14</v>
      </c>
      <c r="K30" s="121">
        <f>H30*I30*(100-J30)/100*10000</f>
        <v>441332.81856</v>
      </c>
      <c r="L30" s="115">
        <v>100</v>
      </c>
      <c r="M30" s="205">
        <f>K30*L30/100</f>
        <v>441332.81856</v>
      </c>
    </row>
    <row r="31" s="4" customFormat="1" ht="12.75"/>
    <row r="32" s="4" customFormat="1" ht="12.75"/>
    <row r="33" spans="1:13" s="4" customFormat="1" ht="30">
      <c r="A33" s="204" t="s">
        <v>397</v>
      </c>
      <c r="C33" s="114" t="s">
        <v>238</v>
      </c>
      <c r="D33" s="114" t="s">
        <v>268</v>
      </c>
      <c r="E33" s="114" t="s">
        <v>269</v>
      </c>
      <c r="F33" s="114" t="s">
        <v>270</v>
      </c>
      <c r="G33" s="114" t="s">
        <v>271</v>
      </c>
      <c r="H33" s="114" t="s">
        <v>272</v>
      </c>
      <c r="I33" s="114" t="s">
        <v>403</v>
      </c>
      <c r="J33" s="114" t="s">
        <v>402</v>
      </c>
      <c r="K33" s="114" t="s">
        <v>275</v>
      </c>
      <c r="L33" s="114" t="s">
        <v>400</v>
      </c>
      <c r="M33" s="114" t="s">
        <v>275</v>
      </c>
    </row>
    <row r="34" spans="1:13" s="4" customFormat="1" ht="12.75">
      <c r="A34" s="4" t="s">
        <v>256</v>
      </c>
      <c r="B34" s="112">
        <v>1</v>
      </c>
      <c r="C34" s="115">
        <v>40</v>
      </c>
      <c r="D34" s="116">
        <v>30.92907</v>
      </c>
      <c r="E34" s="117">
        <v>0.0680077</v>
      </c>
      <c r="F34" s="117">
        <v>0.0066586</v>
      </c>
      <c r="G34" s="117">
        <v>-2.59E-05</v>
      </c>
      <c r="H34" s="118">
        <f>D34+E34*C34+F34*C34*C34+G34*C34*C34*C34</f>
        <v>42.645537999999995</v>
      </c>
      <c r="I34" s="119">
        <v>0.5</v>
      </c>
      <c r="J34" s="120">
        <v>10</v>
      </c>
      <c r="K34" s="121">
        <f>H34*I34*(100-J34)/100*10000</f>
        <v>191904.92099999997</v>
      </c>
      <c r="L34" s="115">
        <v>100</v>
      </c>
      <c r="M34" s="205">
        <f>K34*L34/100</f>
        <v>191904.92099999997</v>
      </c>
    </row>
    <row r="35" spans="1:13" s="4" customFormat="1" ht="12.75">
      <c r="A35" s="4" t="s">
        <v>256</v>
      </c>
      <c r="B35" s="4">
        <v>1</v>
      </c>
      <c r="C35" s="115">
        <v>150</v>
      </c>
      <c r="D35" s="116">
        <v>30.92907</v>
      </c>
      <c r="E35" s="117">
        <v>0.0680077</v>
      </c>
      <c r="F35" s="117">
        <v>0.0066586</v>
      </c>
      <c r="G35" s="117">
        <v>-2.59E-05</v>
      </c>
      <c r="H35" s="118">
        <f>D35+E35*C35+F35*C35*C35+G35*C35*C35*C35</f>
        <v>103.536225</v>
      </c>
      <c r="I35" s="119">
        <v>0.9</v>
      </c>
      <c r="J35" s="120">
        <v>10</v>
      </c>
      <c r="K35" s="121">
        <f>H35*I35*(100-J35)/100*10000</f>
        <v>838643.4225000001</v>
      </c>
      <c r="L35" s="115">
        <v>100</v>
      </c>
      <c r="M35" s="205">
        <f>K35*L35/100</f>
        <v>838643.4225000001</v>
      </c>
    </row>
    <row r="36" s="4" customFormat="1" ht="12.75"/>
    <row r="37" s="4" customFormat="1" ht="12.75"/>
    <row r="38" spans="1:13" s="4" customFormat="1" ht="30">
      <c r="A38" s="204" t="s">
        <v>398</v>
      </c>
      <c r="C38" s="114" t="s">
        <v>238</v>
      </c>
      <c r="D38" s="114" t="s">
        <v>268</v>
      </c>
      <c r="E38" s="114" t="s">
        <v>269</v>
      </c>
      <c r="F38" s="114" t="s">
        <v>270</v>
      </c>
      <c r="G38" s="114" t="s">
        <v>271</v>
      </c>
      <c r="H38" s="114" t="s">
        <v>272</v>
      </c>
      <c r="I38" s="114" t="s">
        <v>403</v>
      </c>
      <c r="J38" s="114" t="s">
        <v>402</v>
      </c>
      <c r="K38" s="114" t="s">
        <v>275</v>
      </c>
      <c r="L38" s="114" t="s">
        <v>400</v>
      </c>
      <c r="M38" s="114" t="s">
        <v>275</v>
      </c>
    </row>
    <row r="39" spans="1:13" s="4" customFormat="1" ht="12.75">
      <c r="A39" s="112" t="s">
        <v>266</v>
      </c>
      <c r="B39" s="112">
        <v>4</v>
      </c>
      <c r="C39" s="115">
        <v>140</v>
      </c>
      <c r="D39" s="116">
        <v>13.15664</v>
      </c>
      <c r="E39" s="117">
        <v>0.2197686</v>
      </c>
      <c r="F39" s="117">
        <v>0.0038239</v>
      </c>
      <c r="G39" s="117">
        <v>-1.84E-05</v>
      </c>
      <c r="H39" s="118">
        <f>D39+E39*C39+F39*C39*C39+G39*C39*C39*C39</f>
        <v>68.383084</v>
      </c>
      <c r="I39" s="119">
        <v>0.8260000000000001</v>
      </c>
      <c r="J39" s="120">
        <v>13</v>
      </c>
      <c r="K39" s="121">
        <f>H39*I39*(100-J39)/100*10000</f>
        <v>491414.51824080007</v>
      </c>
      <c r="L39" s="115">
        <v>15</v>
      </c>
      <c r="M39" s="205">
        <f>K39*L39/100</f>
        <v>73712.17773612001</v>
      </c>
    </row>
    <row r="40" spans="1:13" s="4" customFormat="1" ht="12.75">
      <c r="A40" s="112" t="s">
        <v>266</v>
      </c>
      <c r="B40" s="112">
        <v>4</v>
      </c>
      <c r="C40" s="115">
        <v>130</v>
      </c>
      <c r="D40" s="116">
        <v>13.15664</v>
      </c>
      <c r="E40" s="117">
        <v>0.2197686</v>
      </c>
      <c r="F40" s="117">
        <v>0.0038239</v>
      </c>
      <c r="G40" s="117">
        <v>-1.84E-05</v>
      </c>
      <c r="H40" s="118">
        <f>D40+E40*C40+F40*C40*C40+G40*C40*C40*C40</f>
        <v>65.92566799999999</v>
      </c>
      <c r="I40" s="119">
        <v>0.857</v>
      </c>
      <c r="J40" s="120">
        <v>13</v>
      </c>
      <c r="K40" s="121">
        <f>H40*I40*(100-J40)/100*10000</f>
        <v>491535.1880412</v>
      </c>
      <c r="L40" s="115">
        <v>85</v>
      </c>
      <c r="M40" s="205">
        <f>K40*L40/100</f>
        <v>417804.90983502</v>
      </c>
    </row>
    <row r="41" spans="4:12" s="4" customFormat="1" ht="12.75">
      <c r="D41" s="123"/>
      <c r="E41" s="124"/>
      <c r="F41" s="124"/>
      <c r="G41" s="124"/>
      <c r="H41" s="125"/>
      <c r="I41" s="126"/>
      <c r="J41" s="125"/>
      <c r="K41" s="125"/>
      <c r="L41" s="1"/>
    </row>
    <row r="42" spans="3:13" s="4" customFormat="1" ht="30">
      <c r="C42" s="114" t="s">
        <v>238</v>
      </c>
      <c r="D42" s="114" t="s">
        <v>268</v>
      </c>
      <c r="E42" s="114" t="s">
        <v>269</v>
      </c>
      <c r="F42" s="114" t="s">
        <v>270</v>
      </c>
      <c r="G42" s="114" t="s">
        <v>271</v>
      </c>
      <c r="H42" s="114" t="s">
        <v>272</v>
      </c>
      <c r="I42" s="114" t="s">
        <v>403</v>
      </c>
      <c r="J42" s="114" t="s">
        <v>402</v>
      </c>
      <c r="K42" s="114" t="s">
        <v>275</v>
      </c>
      <c r="L42" s="114" t="s">
        <v>400</v>
      </c>
      <c r="M42" s="114" t="s">
        <v>275</v>
      </c>
    </row>
    <row r="43" spans="1:13" s="4" customFormat="1" ht="12.75">
      <c r="A43" s="4" t="s">
        <v>280</v>
      </c>
      <c r="B43" s="112">
        <v>5</v>
      </c>
      <c r="C43" s="115">
        <v>140</v>
      </c>
      <c r="D43" s="116">
        <v>25.25379</v>
      </c>
      <c r="E43" s="117">
        <v>0.067252</v>
      </c>
      <c r="F43" s="117">
        <v>0.0041484</v>
      </c>
      <c r="G43" s="117">
        <v>-1.77E-05</v>
      </c>
      <c r="H43" s="118">
        <f>D43+E43*C43+F43*C43*C43+G43*C43*C43*C43</f>
        <v>67.40890999999999</v>
      </c>
      <c r="I43" s="119">
        <v>0.9</v>
      </c>
      <c r="J43" s="120">
        <v>14</v>
      </c>
      <c r="K43" s="121">
        <f>H43*I43*(100-J43)/100*10000</f>
        <v>521744.96339999995</v>
      </c>
      <c r="L43" s="115">
        <v>85</v>
      </c>
      <c r="M43" s="205">
        <f>K43*L43/100</f>
        <v>443483.21888999996</v>
      </c>
    </row>
    <row r="44" spans="1:13" s="4" customFormat="1" ht="12.75">
      <c r="A44" s="4" t="s">
        <v>280</v>
      </c>
      <c r="B44" s="4">
        <v>5</v>
      </c>
      <c r="C44" s="115">
        <v>130</v>
      </c>
      <c r="D44" s="116">
        <v>25.25379</v>
      </c>
      <c r="E44" s="117">
        <v>0.067252</v>
      </c>
      <c r="F44" s="117">
        <v>0.0041484</v>
      </c>
      <c r="G44" s="117">
        <v>-1.77E-05</v>
      </c>
      <c r="H44" s="118">
        <f>D44+E44*C44+F44*C44*C44+G44*C44*C44*C44</f>
        <v>65.21761000000001</v>
      </c>
      <c r="I44" s="119">
        <v>0.9</v>
      </c>
      <c r="J44" s="120">
        <v>14</v>
      </c>
      <c r="K44" s="121">
        <f>H44*I44*(100-J44)/100*10000</f>
        <v>504784.30140000005</v>
      </c>
      <c r="L44" s="115">
        <v>15</v>
      </c>
      <c r="M44" s="205">
        <f>K44*L44/100</f>
        <v>75717.64521</v>
      </c>
    </row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</sheetData>
  <mergeCells count="3">
    <mergeCell ref="A4:C5"/>
    <mergeCell ref="B2:G2"/>
    <mergeCell ref="D9:G9"/>
  </mergeCells>
  <printOptions/>
  <pageMargins left="0.75" right="0.75" top="1" bottom="1" header="0.4921259845" footer="0.4921259845"/>
  <pageSetup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1"/>
  </sheetPr>
  <dimension ref="A2:D24"/>
  <sheetViews>
    <sheetView workbookViewId="0" topLeftCell="A10">
      <selection activeCell="A25" sqref="A25"/>
    </sheetView>
  </sheetViews>
  <sheetFormatPr defaultColWidth="9.140625" defaultRowHeight="12.75"/>
  <cols>
    <col min="1" max="1" width="52.7109375" style="157" customWidth="1"/>
    <col min="2" max="2" width="36.28125" style="157" customWidth="1"/>
    <col min="3" max="5" width="18.28125" style="157" bestFit="1" customWidth="1"/>
    <col min="6" max="16384" width="9.140625" style="157" customWidth="1"/>
  </cols>
  <sheetData>
    <row r="2" spans="1:4" ht="18" customHeight="1">
      <c r="A2" s="165" t="s">
        <v>333</v>
      </c>
      <c r="B2" s="380" t="s">
        <v>378</v>
      </c>
      <c r="C2" s="380"/>
      <c r="D2" s="380"/>
    </row>
    <row r="3" spans="1:4" ht="18">
      <c r="A3" s="166"/>
      <c r="B3" s="167"/>
      <c r="C3" s="167"/>
      <c r="D3" s="167"/>
    </row>
    <row r="4" spans="1:4" ht="48.75" customHeight="1">
      <c r="A4" s="414" t="s">
        <v>334</v>
      </c>
      <c r="B4" s="414"/>
      <c r="C4" s="167"/>
      <c r="D4" s="167"/>
    </row>
    <row r="7" spans="1:3" ht="15.75">
      <c r="A7" s="410" t="s">
        <v>358</v>
      </c>
      <c r="B7" s="410"/>
      <c r="C7" s="292">
        <v>40</v>
      </c>
    </row>
    <row r="8" spans="1:3" ht="15.75">
      <c r="A8" s="410" t="s">
        <v>359</v>
      </c>
      <c r="B8" s="410"/>
      <c r="C8" s="292" t="s">
        <v>335</v>
      </c>
    </row>
    <row r="10" ht="12.75">
      <c r="A10" s="157" t="s">
        <v>336</v>
      </c>
    </row>
    <row r="12" ht="13.5" thickBot="1"/>
    <row r="13" spans="1:2" ht="18">
      <c r="A13" s="365"/>
      <c r="B13" s="366" t="s">
        <v>323</v>
      </c>
    </row>
    <row r="14" spans="1:2" ht="18">
      <c r="A14" s="367" t="s">
        <v>337</v>
      </c>
      <c r="B14" s="368" t="s">
        <v>338</v>
      </c>
    </row>
    <row r="15" spans="1:2" ht="18.75" thickBot="1">
      <c r="A15" s="369" t="s">
        <v>339</v>
      </c>
      <c r="B15" s="370" t="s">
        <v>49</v>
      </c>
    </row>
    <row r="16" spans="1:3" ht="18.75" thickTop="1">
      <c r="A16" s="294" t="s">
        <v>232</v>
      </c>
      <c r="B16" s="371">
        <f>'Step 5a (CZ)'!G15</f>
        <v>1517.5708796452714</v>
      </c>
      <c r="C16" s="186" t="s">
        <v>129</v>
      </c>
    </row>
    <row r="17" spans="1:3" ht="18">
      <c r="A17" s="294" t="s">
        <v>340</v>
      </c>
      <c r="B17" s="371">
        <v>1800</v>
      </c>
      <c r="C17" s="186" t="s">
        <v>129</v>
      </c>
    </row>
    <row r="18" spans="1:4" ht="18">
      <c r="A18" s="294" t="s">
        <v>232</v>
      </c>
      <c r="B18" s="371">
        <f>B17/D18</f>
        <v>60.43513295729251</v>
      </c>
      <c r="C18" s="186" t="s">
        <v>158</v>
      </c>
      <c r="D18" s="157">
        <v>29.784</v>
      </c>
    </row>
    <row r="19" spans="1:2" ht="12" customHeight="1">
      <c r="A19" s="372"/>
      <c r="B19" s="250"/>
    </row>
    <row r="20" spans="1:3" ht="18">
      <c r="A20" s="301" t="s">
        <v>341</v>
      </c>
      <c r="B20" s="260" t="str">
        <f>C8</f>
        <v>200 *</v>
      </c>
      <c r="C20" s="186" t="s">
        <v>158</v>
      </c>
    </row>
    <row r="21" spans="1:3" ht="18">
      <c r="A21" s="302" t="s">
        <v>342</v>
      </c>
      <c r="B21" s="373">
        <f>B18</f>
        <v>60.43513295729251</v>
      </c>
      <c r="C21" s="186" t="s">
        <v>158</v>
      </c>
    </row>
    <row r="22" spans="1:3" ht="29.25" customHeight="1" thickBot="1">
      <c r="A22" s="305" t="s">
        <v>343</v>
      </c>
      <c r="B22" s="374">
        <v>60</v>
      </c>
      <c r="C22" s="186" t="s">
        <v>158</v>
      </c>
    </row>
    <row r="23" spans="1:4" ht="20.25" customHeight="1" thickBot="1">
      <c r="A23" s="305" t="s">
        <v>344</v>
      </c>
      <c r="B23" s="375">
        <f>B22*D23</f>
        <v>1651.5</v>
      </c>
      <c r="C23" s="186" t="s">
        <v>129</v>
      </c>
      <c r="D23" s="157">
        <v>27.525</v>
      </c>
    </row>
    <row r="24" spans="1:4" ht="21" customHeight="1" thickBot="1">
      <c r="A24" s="305" t="s">
        <v>345</v>
      </c>
      <c r="B24" s="375">
        <f>B22*D24</f>
        <v>1581.8400000000001</v>
      </c>
      <c r="C24" s="186" t="s">
        <v>129</v>
      </c>
      <c r="D24" s="157">
        <v>26.364</v>
      </c>
    </row>
  </sheetData>
  <mergeCells count="4">
    <mergeCell ref="B2:D2"/>
    <mergeCell ref="A8:B8"/>
    <mergeCell ref="A7:B7"/>
    <mergeCell ref="A4:B4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E18"/>
  <sheetViews>
    <sheetView workbookViewId="0" topLeftCell="A1">
      <selection activeCell="B6" sqref="B6"/>
    </sheetView>
  </sheetViews>
  <sheetFormatPr defaultColWidth="9.140625" defaultRowHeight="12.75"/>
  <cols>
    <col min="1" max="1" width="38.00390625" style="157" customWidth="1"/>
    <col min="2" max="2" width="54.7109375" style="157" customWidth="1"/>
    <col min="3" max="3" width="16.57421875" style="157" customWidth="1"/>
    <col min="4" max="16384" width="9.140625" style="157" customWidth="1"/>
  </cols>
  <sheetData>
    <row r="2" spans="1:2" ht="18">
      <c r="A2" s="165" t="s">
        <v>309</v>
      </c>
      <c r="B2" s="156" t="s">
        <v>351</v>
      </c>
    </row>
    <row r="3" spans="1:2" s="168" customFormat="1" ht="18">
      <c r="A3" s="166"/>
      <c r="B3" s="167"/>
    </row>
    <row r="4" spans="1:3" ht="72">
      <c r="A4" s="213" t="s">
        <v>407</v>
      </c>
      <c r="B4" s="208"/>
      <c r="C4" s="214"/>
    </row>
    <row r="5" spans="1:3" ht="9" customHeight="1">
      <c r="A5" s="214"/>
      <c r="B5" s="215"/>
      <c r="C5" s="214"/>
    </row>
    <row r="6" spans="1:3" ht="18">
      <c r="A6" s="166" t="s">
        <v>310</v>
      </c>
      <c r="B6" s="216" t="s">
        <v>352</v>
      </c>
      <c r="C6" s="217" t="s">
        <v>308</v>
      </c>
    </row>
    <row r="7" spans="1:3" ht="18">
      <c r="A7" s="166"/>
      <c r="B7" s="218"/>
      <c r="C7" s="217"/>
    </row>
    <row r="8" spans="1:3" ht="18">
      <c r="A8" s="166" t="s">
        <v>311</v>
      </c>
      <c r="B8" s="219" t="s">
        <v>353</v>
      </c>
      <c r="C8" s="214"/>
    </row>
    <row r="9" spans="1:3" ht="18">
      <c r="A9" s="214"/>
      <c r="B9" s="219" t="s">
        <v>354</v>
      </c>
      <c r="C9" s="217"/>
    </row>
    <row r="10" spans="1:3" ht="18">
      <c r="A10" s="220"/>
      <c r="B10" s="219" t="s">
        <v>355</v>
      </c>
      <c r="C10" s="217"/>
    </row>
    <row r="11" spans="1:3" ht="18">
      <c r="A11" s="220"/>
      <c r="B11" s="219" t="s">
        <v>356</v>
      </c>
      <c r="C11" s="217"/>
    </row>
    <row r="12" spans="1:5" ht="18">
      <c r="A12" s="221"/>
      <c r="B12" s="222"/>
      <c r="C12" s="223"/>
      <c r="D12" s="177"/>
      <c r="E12" s="177"/>
    </row>
    <row r="13" spans="1:3" ht="18">
      <c r="A13" s="220"/>
      <c r="B13" s="217"/>
      <c r="C13" s="214"/>
    </row>
    <row r="14" spans="1:3" ht="63.75" customHeight="1">
      <c r="A14" s="376" t="s">
        <v>408</v>
      </c>
      <c r="B14" s="210"/>
      <c r="C14" s="214"/>
    </row>
    <row r="15" spans="1:3" ht="18">
      <c r="A15" s="376"/>
      <c r="B15" s="215"/>
      <c r="C15" s="214"/>
    </row>
    <row r="16" spans="1:3" ht="18">
      <c r="A16" s="376"/>
      <c r="B16" s="224"/>
      <c r="C16" s="217" t="s">
        <v>312</v>
      </c>
    </row>
    <row r="17" spans="1:3" ht="12.75">
      <c r="A17" s="376"/>
      <c r="B17" s="174"/>
      <c r="C17" s="173"/>
    </row>
    <row r="18" spans="2:3" ht="12.75">
      <c r="B18" s="174"/>
      <c r="C18" s="173"/>
    </row>
  </sheetData>
  <mergeCells count="1">
    <mergeCell ref="A14:A17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1"/>
  </sheetPr>
  <dimension ref="A2:D13"/>
  <sheetViews>
    <sheetView workbookViewId="0" topLeftCell="A1">
      <selection activeCell="D17" sqref="D17"/>
    </sheetView>
  </sheetViews>
  <sheetFormatPr defaultColWidth="9.140625" defaultRowHeight="12.75"/>
  <cols>
    <col min="1" max="1" width="42.7109375" style="157" customWidth="1"/>
    <col min="2" max="2" width="35.140625" style="157" customWidth="1"/>
    <col min="3" max="5" width="18.28125" style="157" bestFit="1" customWidth="1"/>
    <col min="6" max="16384" width="9.140625" style="157" customWidth="1"/>
  </cols>
  <sheetData>
    <row r="2" spans="1:4" ht="18" customHeight="1">
      <c r="A2" s="165" t="s">
        <v>346</v>
      </c>
      <c r="B2" s="380" t="s">
        <v>378</v>
      </c>
      <c r="C2" s="380"/>
      <c r="D2" s="380"/>
    </row>
    <row r="3" spans="1:4" ht="18">
      <c r="A3" s="166"/>
      <c r="B3" s="167"/>
      <c r="C3" s="167"/>
      <c r="D3" s="167"/>
    </row>
    <row r="4" spans="1:4" ht="20.25">
      <c r="A4" s="283" t="s">
        <v>347</v>
      </c>
      <c r="B4" s="167"/>
      <c r="C4" s="167"/>
      <c r="D4" s="167"/>
    </row>
    <row r="7" ht="13.5" thickBot="1"/>
    <row r="8" spans="1:2" ht="18">
      <c r="A8" s="365"/>
      <c r="B8" s="366" t="s">
        <v>323</v>
      </c>
    </row>
    <row r="9" spans="1:2" ht="18">
      <c r="A9" s="367" t="s">
        <v>337</v>
      </c>
      <c r="B9" s="368" t="s">
        <v>338</v>
      </c>
    </row>
    <row r="10" spans="1:2" ht="18.75" thickBot="1">
      <c r="A10" s="369" t="s">
        <v>339</v>
      </c>
      <c r="B10" s="370" t="s">
        <v>49</v>
      </c>
    </row>
    <row r="11" spans="1:3" ht="19.5" thickBot="1" thickTop="1">
      <c r="A11" s="305" t="s">
        <v>343</v>
      </c>
      <c r="B11" s="374">
        <v>60</v>
      </c>
      <c r="C11" s="186" t="s">
        <v>158</v>
      </c>
    </row>
    <row r="12" spans="1:4" ht="36.75" thickBot="1">
      <c r="A12" s="305" t="s">
        <v>344</v>
      </c>
      <c r="B12" s="375">
        <f>B11*D12</f>
        <v>1651.5</v>
      </c>
      <c r="C12" s="186" t="s">
        <v>129</v>
      </c>
      <c r="D12" s="157">
        <v>27.525</v>
      </c>
    </row>
    <row r="13" spans="1:4" ht="36.75" thickBot="1">
      <c r="A13" s="305" t="s">
        <v>345</v>
      </c>
      <c r="B13" s="375">
        <f>B11*D13</f>
        <v>1581.8400000000001</v>
      </c>
      <c r="C13" s="186" t="s">
        <v>129</v>
      </c>
      <c r="D13" s="157">
        <v>26.364</v>
      </c>
    </row>
  </sheetData>
  <mergeCells count="1">
    <mergeCell ref="B2:D2"/>
  </mergeCells>
  <printOptions/>
  <pageMargins left="0.75" right="0.75" top="1" bottom="1" header="0.4921259845" footer="0.492125984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K107"/>
  <sheetViews>
    <sheetView zoomScale="75" zoomScaleNormal="75" workbookViewId="0" topLeftCell="A1">
      <pane xSplit="2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108" sqref="J108"/>
    </sheetView>
  </sheetViews>
  <sheetFormatPr defaultColWidth="9.140625" defaultRowHeight="12.75" outlineLevelRow="3"/>
  <cols>
    <col min="1" max="1" width="46.28125" style="1" customWidth="1"/>
    <col min="2" max="2" width="5.7109375" style="3" customWidth="1"/>
    <col min="3" max="17" width="9.140625" style="1" customWidth="1"/>
    <col min="18" max="18" width="9.7109375" style="1" customWidth="1"/>
    <col min="19" max="245" width="9.140625" style="1" customWidth="1"/>
    <col min="246" max="16384" width="9.140625" style="4" customWidth="1"/>
  </cols>
  <sheetData>
    <row r="1" spans="2:245" ht="42" customHeight="1">
      <c r="B1" s="5"/>
      <c r="C1" s="440" t="s">
        <v>224</v>
      </c>
      <c r="D1" s="440"/>
      <c r="E1" s="440"/>
      <c r="F1" s="440" t="s">
        <v>225</v>
      </c>
      <c r="G1" s="440"/>
      <c r="H1" s="440"/>
      <c r="I1" s="440" t="s">
        <v>226</v>
      </c>
      <c r="J1" s="440"/>
      <c r="K1" s="440"/>
      <c r="L1" s="441" t="s">
        <v>227</v>
      </c>
      <c r="M1" s="441"/>
      <c r="N1" s="441"/>
      <c r="O1" s="440" t="s">
        <v>228</v>
      </c>
      <c r="P1" s="440"/>
      <c r="Q1" s="440"/>
      <c r="IK1" s="4"/>
    </row>
    <row r="2" spans="1:17" ht="56.25">
      <c r="A2" s="76" t="s">
        <v>0</v>
      </c>
      <c r="B2" s="6">
        <v>224</v>
      </c>
      <c r="C2" s="77" t="s">
        <v>229</v>
      </c>
      <c r="D2" s="78" t="s">
        <v>230</v>
      </c>
      <c r="E2" s="79" t="s">
        <v>231</v>
      </c>
      <c r="F2" s="77" t="s">
        <v>229</v>
      </c>
      <c r="G2" s="78" t="s">
        <v>230</v>
      </c>
      <c r="H2" s="79" t="s">
        <v>231</v>
      </c>
      <c r="I2" s="77" t="s">
        <v>229</v>
      </c>
      <c r="J2" s="78" t="s">
        <v>230</v>
      </c>
      <c r="K2" s="79" t="s">
        <v>231</v>
      </c>
      <c r="L2" s="77" t="s">
        <v>229</v>
      </c>
      <c r="M2" s="78" t="s">
        <v>230</v>
      </c>
      <c r="N2" s="79" t="s">
        <v>231</v>
      </c>
      <c r="O2" s="77" t="s">
        <v>229</v>
      </c>
      <c r="P2" s="78" t="s">
        <v>230</v>
      </c>
      <c r="Q2" s="79" t="s">
        <v>231</v>
      </c>
    </row>
    <row r="3" ht="12.75">
      <c r="A3" s="7"/>
    </row>
    <row r="4" ht="12.75">
      <c r="A4" s="9" t="s">
        <v>1</v>
      </c>
    </row>
    <row r="5" ht="12.75">
      <c r="A5" s="10" t="s">
        <v>2</v>
      </c>
    </row>
    <row r="6" ht="12.75" outlineLevel="1">
      <c r="A6" s="11" t="s">
        <v>4</v>
      </c>
    </row>
    <row r="7" ht="12.75" hidden="1" outlineLevel="2">
      <c r="A7" s="1" t="s">
        <v>6</v>
      </c>
    </row>
    <row r="8" ht="12.75" hidden="1" outlineLevel="2">
      <c r="A8" s="1" t="s">
        <v>7</v>
      </c>
    </row>
    <row r="9" ht="12.75" hidden="1" outlineLevel="2">
      <c r="A9" s="1" t="s">
        <v>8</v>
      </c>
    </row>
    <row r="10" ht="12.75" hidden="1" outlineLevel="2">
      <c r="A10" s="1" t="s">
        <v>9</v>
      </c>
    </row>
    <row r="11" ht="12.75" hidden="1" outlineLevel="2">
      <c r="A11" s="1" t="s">
        <v>10</v>
      </c>
    </row>
    <row r="12" ht="12.75" hidden="1" outlineLevel="2">
      <c r="A12" s="1" t="s">
        <v>11</v>
      </c>
    </row>
    <row r="13" ht="12.75" hidden="1" outlineLevel="2">
      <c r="A13" s="1" t="s">
        <v>12</v>
      </c>
    </row>
    <row r="14" ht="12.75" hidden="1" outlineLevel="2">
      <c r="A14" s="1" t="s">
        <v>13</v>
      </c>
    </row>
    <row r="15" ht="12.75" hidden="1" outlineLevel="2">
      <c r="A15" s="1" t="s">
        <v>14</v>
      </c>
    </row>
    <row r="16" ht="12.75" hidden="1" outlineLevel="2">
      <c r="A16" s="1" t="s">
        <v>15</v>
      </c>
    </row>
    <row r="17" ht="12.75" hidden="1" outlineLevel="2">
      <c r="A17" s="1" t="s">
        <v>16</v>
      </c>
    </row>
    <row r="18" ht="12.75" hidden="1" outlineLevel="2">
      <c r="A18" s="1" t="s">
        <v>17</v>
      </c>
    </row>
    <row r="19" ht="12.75" hidden="1" outlineLevel="2">
      <c r="A19" s="1" t="s">
        <v>18</v>
      </c>
    </row>
    <row r="20" ht="12.75" hidden="1" outlineLevel="2">
      <c r="A20" s="1" t="s">
        <v>19</v>
      </c>
    </row>
    <row r="21" ht="12.75" outlineLevel="1" collapsed="1">
      <c r="A21" s="11" t="s">
        <v>20</v>
      </c>
    </row>
    <row r="22" ht="12.75" hidden="1" outlineLevel="2">
      <c r="A22" s="1" t="s">
        <v>22</v>
      </c>
    </row>
    <row r="23" ht="12.75" hidden="1" outlineLevel="2">
      <c r="A23" s="1" t="s">
        <v>23</v>
      </c>
    </row>
    <row r="24" ht="12.75" hidden="1" outlineLevel="2">
      <c r="A24" s="1" t="s">
        <v>24</v>
      </c>
    </row>
    <row r="25" ht="12.75" hidden="1" outlineLevel="2">
      <c r="A25" s="1" t="s">
        <v>25</v>
      </c>
    </row>
    <row r="26" ht="12.75" hidden="1" outlineLevel="2">
      <c r="A26" s="1" t="s">
        <v>26</v>
      </c>
    </row>
    <row r="27" ht="12.75" hidden="1" outlineLevel="2">
      <c r="A27" s="1" t="s">
        <v>27</v>
      </c>
    </row>
    <row r="28" ht="12.75" hidden="1" outlineLevel="2">
      <c r="A28" s="1" t="s">
        <v>28</v>
      </c>
    </row>
    <row r="29" ht="12.75" hidden="1" outlineLevel="2">
      <c r="A29" s="1" t="s">
        <v>29</v>
      </c>
    </row>
    <row r="30" ht="12.75" outlineLevel="1" collapsed="1">
      <c r="A30" s="11" t="s">
        <v>30</v>
      </c>
    </row>
    <row r="31" spans="1:2" ht="12.75" hidden="1" outlineLevel="2">
      <c r="A31" s="12" t="s">
        <v>31</v>
      </c>
      <c r="B31" s="13" t="s">
        <v>32</v>
      </c>
    </row>
    <row r="32" spans="1:2" ht="12.75" outlineLevel="1" collapsed="1">
      <c r="A32" s="14" t="s">
        <v>33</v>
      </c>
      <c r="B32" s="15" t="s">
        <v>32</v>
      </c>
    </row>
    <row r="33" ht="12.75">
      <c r="A33" s="7"/>
    </row>
    <row r="34" ht="12.75">
      <c r="A34" s="7"/>
    </row>
    <row r="35" ht="12.75">
      <c r="A35" s="16" t="s">
        <v>34</v>
      </c>
    </row>
    <row r="36" ht="12.75">
      <c r="A36" s="10" t="s">
        <v>35</v>
      </c>
    </row>
    <row r="37" ht="12.75" hidden="1" outlineLevel="1">
      <c r="A37" s="11" t="s">
        <v>37</v>
      </c>
    </row>
    <row r="38" ht="12.75" hidden="1" outlineLevel="2">
      <c r="A38" s="1" t="s">
        <v>39</v>
      </c>
    </row>
    <row r="39" ht="12.75" hidden="1" outlineLevel="2">
      <c r="A39" s="1" t="s">
        <v>40</v>
      </c>
    </row>
    <row r="40" ht="12.75" hidden="1" outlineLevel="2">
      <c r="A40" s="1" t="s">
        <v>41</v>
      </c>
    </row>
    <row r="41" ht="12.75" hidden="1" outlineLevel="2">
      <c r="A41" s="1" t="s">
        <v>42</v>
      </c>
    </row>
    <row r="42" ht="12.75" hidden="1" outlineLevel="2">
      <c r="A42" s="1" t="s">
        <v>43</v>
      </c>
    </row>
    <row r="43" ht="12.75" hidden="1" outlineLevel="2">
      <c r="A43" s="1" t="s">
        <v>44</v>
      </c>
    </row>
    <row r="44" ht="12.75" hidden="1" outlineLevel="2">
      <c r="A44" s="1" t="s">
        <v>45</v>
      </c>
    </row>
    <row r="45" spans="1:2" ht="12.75" hidden="1" outlineLevel="2">
      <c r="A45" s="1" t="s">
        <v>46</v>
      </c>
      <c r="B45" s="17" t="s">
        <v>32</v>
      </c>
    </row>
    <row r="46" spans="1:2" ht="12.75" hidden="1" outlineLevel="3">
      <c r="A46" s="18" t="s">
        <v>47</v>
      </c>
      <c r="B46" s="17" t="s">
        <v>32</v>
      </c>
    </row>
    <row r="47" spans="1:2" ht="12.75" hidden="1" outlineLevel="3">
      <c r="A47" s="19" t="s">
        <v>48</v>
      </c>
      <c r="B47" s="20" t="s">
        <v>49</v>
      </c>
    </row>
    <row r="48" spans="1:2" ht="12.75" hidden="1" outlineLevel="3">
      <c r="A48" s="19" t="s">
        <v>50</v>
      </c>
      <c r="B48" s="20" t="s">
        <v>49</v>
      </c>
    </row>
    <row r="49" spans="1:2" ht="12.75" hidden="1" outlineLevel="3">
      <c r="A49" s="19" t="s">
        <v>51</v>
      </c>
      <c r="B49" s="20" t="s">
        <v>49</v>
      </c>
    </row>
    <row r="50" spans="1:2" ht="12.75" hidden="1" outlineLevel="3">
      <c r="A50" s="19" t="s">
        <v>52</v>
      </c>
      <c r="B50" s="15" t="s">
        <v>32</v>
      </c>
    </row>
    <row r="51" spans="1:2" ht="12.75" hidden="1" outlineLevel="3">
      <c r="A51" s="18" t="s">
        <v>53</v>
      </c>
      <c r="B51" s="13" t="s">
        <v>32</v>
      </c>
    </row>
    <row r="52" ht="12.75" hidden="1" outlineLevel="2">
      <c r="A52" s="18"/>
    </row>
    <row r="53" ht="12.75" hidden="1" outlineLevel="1">
      <c r="A53" s="11" t="s">
        <v>54</v>
      </c>
    </row>
    <row r="54" ht="12.75" hidden="1" outlineLevel="2">
      <c r="A54" s="1" t="s">
        <v>56</v>
      </c>
    </row>
    <row r="55" ht="12.75" hidden="1" outlineLevel="2">
      <c r="A55" s="1" t="s">
        <v>57</v>
      </c>
    </row>
    <row r="56" ht="12.75" hidden="1" outlineLevel="2">
      <c r="A56" s="1" t="s">
        <v>58</v>
      </c>
    </row>
    <row r="57" ht="12.75" hidden="1" outlineLevel="2">
      <c r="A57" s="1" t="s">
        <v>59</v>
      </c>
    </row>
    <row r="58" spans="1:2" ht="12.75" hidden="1" outlineLevel="2">
      <c r="A58" s="18" t="s">
        <v>60</v>
      </c>
      <c r="B58" s="15"/>
    </row>
    <row r="59" ht="12.75" hidden="1" outlineLevel="2"/>
    <row r="60" ht="12.75" hidden="1" outlineLevel="1">
      <c r="A60" s="11" t="s">
        <v>61</v>
      </c>
    </row>
    <row r="61" spans="1:2" ht="12.75" hidden="1" outlineLevel="2">
      <c r="A61" s="1" t="s">
        <v>63</v>
      </c>
      <c r="B61" s="17" t="s">
        <v>32</v>
      </c>
    </row>
    <row r="62" ht="12.75" hidden="1" outlineLevel="2">
      <c r="A62" s="1" t="s">
        <v>64</v>
      </c>
    </row>
    <row r="63" ht="12.75" hidden="1" outlineLevel="2">
      <c r="A63" s="1" t="s">
        <v>65</v>
      </c>
    </row>
    <row r="64" ht="12.75" hidden="1" outlineLevel="1">
      <c r="A64" s="1" t="s">
        <v>66</v>
      </c>
    </row>
    <row r="65" ht="12.75" collapsed="1"/>
    <row r="67" ht="12.75">
      <c r="A67" s="21" t="s">
        <v>67</v>
      </c>
    </row>
    <row r="68" ht="12.75">
      <c r="A68" s="10" t="s">
        <v>68</v>
      </c>
    </row>
    <row r="69" spans="1:2" ht="12.75">
      <c r="A69" s="3" t="s">
        <v>70</v>
      </c>
      <c r="B69" s="15" t="s">
        <v>32</v>
      </c>
    </row>
    <row r="70" spans="1:2" ht="12.75">
      <c r="A70" s="18" t="s">
        <v>71</v>
      </c>
      <c r="B70" s="22" t="s">
        <v>32</v>
      </c>
    </row>
    <row r="71" spans="1:2" ht="12.75">
      <c r="A71" s="18" t="s">
        <v>72</v>
      </c>
      <c r="B71" s="15" t="s">
        <v>32</v>
      </c>
    </row>
    <row r="72" spans="1:17" ht="12.75">
      <c r="A72" s="18" t="s">
        <v>73</v>
      </c>
      <c r="B72" s="23" t="s">
        <v>32</v>
      </c>
      <c r="C72" s="80">
        <f>sub_mask_CZ_AFI!D12</f>
        <v>4764.9135453750005</v>
      </c>
      <c r="D72" s="80">
        <f>sub_mask_CZ_AFI!D8</f>
        <v>4198.546431428571</v>
      </c>
      <c r="E72" s="80">
        <f>(C72-D72)*D102</f>
        <v>79291.39595250014</v>
      </c>
      <c r="F72" s="80">
        <f>sub_mask_CZ_AFI!D20</f>
        <v>5175.055314000001</v>
      </c>
      <c r="G72" s="80">
        <f>sub_mask_CZ_AFI!D16</f>
        <v>5077.491176999999</v>
      </c>
      <c r="H72" s="80">
        <f>(F72-G72)*G102</f>
        <v>11707.696440000254</v>
      </c>
      <c r="I72" s="80">
        <f>sub_mask_CZ_AFI!D23</f>
        <v>3677.773488</v>
      </c>
      <c r="J72" s="80">
        <f>sub_mask_CZ_AFI!D22</f>
        <v>3511.2</v>
      </c>
      <c r="K72" s="80">
        <f>(I72-J72)*J102</f>
        <v>6662.93952</v>
      </c>
      <c r="L72" s="80">
        <f>sub_mask_CZ_AFI!D26</f>
        <v>5590.956150000001</v>
      </c>
      <c r="M72" s="80">
        <f>sub_mask_CZ_AFI!D25</f>
        <v>4797.623024999999</v>
      </c>
      <c r="N72" s="80">
        <f>(L72-M72)*M102</f>
        <v>31733.325000000077</v>
      </c>
      <c r="O72" s="80">
        <f>sub_mask_CZ_AFI!D34</f>
        <v>3797.451117</v>
      </c>
      <c r="P72" s="80">
        <f>sub_mask_CZ_AFI!D30</f>
        <v>3694.5658492142857</v>
      </c>
      <c r="Q72" s="80">
        <f>(O72-P72)*P102</f>
        <v>14403.937490000017</v>
      </c>
    </row>
    <row r="73" spans="1:2" ht="12.75">
      <c r="A73" s="18" t="s">
        <v>74</v>
      </c>
      <c r="B73" s="17" t="s">
        <v>32</v>
      </c>
    </row>
    <row r="75" ht="12.75">
      <c r="A75" s="24"/>
    </row>
    <row r="76" ht="12.75">
      <c r="A76" s="25" t="s">
        <v>75</v>
      </c>
    </row>
    <row r="77" ht="12.75">
      <c r="A77" s="10" t="s">
        <v>76</v>
      </c>
    </row>
    <row r="78" ht="12.75" hidden="1" outlineLevel="1">
      <c r="A78" s="11" t="s">
        <v>78</v>
      </c>
    </row>
    <row r="79" ht="12.75" hidden="1" outlineLevel="2">
      <c r="A79" s="1" t="s">
        <v>80</v>
      </c>
    </row>
    <row r="80" ht="12.75" hidden="1" outlineLevel="2">
      <c r="A80" s="1" t="s">
        <v>81</v>
      </c>
    </row>
    <row r="81" ht="12.75" hidden="1" outlineLevel="2">
      <c r="A81" s="1" t="s">
        <v>82</v>
      </c>
    </row>
    <row r="82" ht="12.75" hidden="1" outlineLevel="1">
      <c r="A82" s="11" t="s">
        <v>83</v>
      </c>
    </row>
    <row r="83" ht="12.75" hidden="1" outlineLevel="2">
      <c r="A83" s="1" t="s">
        <v>85</v>
      </c>
    </row>
    <row r="84" ht="12.75" hidden="1" outlineLevel="2">
      <c r="A84" s="1" t="s">
        <v>86</v>
      </c>
    </row>
    <row r="85" ht="12.75" hidden="1" outlineLevel="2">
      <c r="A85" s="1" t="s">
        <v>87</v>
      </c>
    </row>
    <row r="86" ht="12.75" hidden="1" outlineLevel="2">
      <c r="A86" s="1" t="s">
        <v>88</v>
      </c>
    </row>
    <row r="87" ht="12.75" hidden="1" outlineLevel="1">
      <c r="A87" s="11" t="s">
        <v>89</v>
      </c>
    </row>
    <row r="88" ht="12.75" hidden="1" outlineLevel="2">
      <c r="A88" s="1" t="s">
        <v>91</v>
      </c>
    </row>
    <row r="89" ht="12.75" hidden="1" outlineLevel="2">
      <c r="A89" s="1" t="s">
        <v>92</v>
      </c>
    </row>
    <row r="90" ht="12.75" hidden="1" outlineLevel="2">
      <c r="A90" s="1" t="s">
        <v>93</v>
      </c>
    </row>
    <row r="91" ht="12.75" hidden="1" outlineLevel="1">
      <c r="A91" s="11" t="s">
        <v>94</v>
      </c>
    </row>
    <row r="92" ht="12.75" hidden="1" outlineLevel="1">
      <c r="A92" s="11" t="s">
        <v>95</v>
      </c>
    </row>
    <row r="93" ht="12.75" hidden="1" outlineLevel="1">
      <c r="A93" s="11" t="s">
        <v>96</v>
      </c>
    </row>
    <row r="94" ht="12.75" hidden="1" outlineLevel="2">
      <c r="A94" s="1" t="s">
        <v>98</v>
      </c>
    </row>
    <row r="95" ht="12.75" hidden="1" outlineLevel="2">
      <c r="A95" s="1" t="s">
        <v>99</v>
      </c>
    </row>
    <row r="96" ht="12.75" hidden="1" outlineLevel="2">
      <c r="A96" s="1" t="s">
        <v>100</v>
      </c>
    </row>
    <row r="97" ht="12.75" hidden="1" outlineLevel="1">
      <c r="A97" s="7"/>
    </row>
    <row r="98" ht="12.75" collapsed="1"/>
    <row r="99" ht="12.75">
      <c r="A99" s="26" t="s">
        <v>101</v>
      </c>
    </row>
    <row r="100" ht="12.75">
      <c r="A100" s="27"/>
    </row>
    <row r="101" spans="1:5" s="30" customFormat="1" ht="12.75">
      <c r="A101" s="81" t="s">
        <v>232</v>
      </c>
      <c r="B101" s="82"/>
      <c r="C101" s="82"/>
      <c r="D101" s="82"/>
      <c r="E101" s="83"/>
    </row>
    <row r="102" spans="1:16" s="30" customFormat="1" ht="12.75">
      <c r="A102" s="84" t="s">
        <v>233</v>
      </c>
      <c r="B102" s="85"/>
      <c r="C102" s="85"/>
      <c r="D102" s="85">
        <f>sub_mask_CZ_AFI!C6</f>
        <v>140</v>
      </c>
      <c r="E102" s="86"/>
      <c r="G102" s="30">
        <f>sub_mask_CZ_AFI!C14</f>
        <v>120</v>
      </c>
      <c r="J102" s="30">
        <f>sub_mask_CZ_AFI!C22</f>
        <v>40</v>
      </c>
      <c r="M102" s="30">
        <f>sub_mask_CZ_AFI!C25</f>
        <v>40</v>
      </c>
      <c r="P102" s="30">
        <f>sub_mask_CZ_AFI!C28</f>
        <v>140</v>
      </c>
    </row>
    <row r="103" spans="1:16" s="30" customFormat="1" ht="12.75">
      <c r="A103" s="84" t="s">
        <v>234</v>
      </c>
      <c r="B103" s="85"/>
      <c r="C103" s="85"/>
      <c r="D103" s="85">
        <f>sub_mask_CZ_AFI!I12</f>
        <v>0.2968353613965688</v>
      </c>
      <c r="E103" s="86"/>
      <c r="G103" s="30">
        <f>sub_mask_CZ_AFI!I20</f>
        <v>0.234051396712101</v>
      </c>
      <c r="J103" s="30">
        <f>sub_mask_CZ_AFI!I23</f>
        <v>0.0832294219661464</v>
      </c>
      <c r="M103" s="30">
        <f>sub_mask_CZ_AFI!I26</f>
        <v>0.10742285476774018</v>
      </c>
      <c r="P103" s="30">
        <f>sub_mask_CZ_AFI!I34</f>
        <v>0.2784609651574436</v>
      </c>
    </row>
    <row r="104" spans="1:18" s="30" customFormat="1" ht="12.75">
      <c r="A104" s="84" t="s">
        <v>235</v>
      </c>
      <c r="B104" s="85"/>
      <c r="C104" s="85"/>
      <c r="D104" s="85"/>
      <c r="E104" s="86">
        <f>E72*D103/20</f>
        <v>1176.8245086599404</v>
      </c>
      <c r="F104" s="85"/>
      <c r="G104" s="85"/>
      <c r="H104" s="86">
        <f>H72*G103/20</f>
        <v>137.01013520316764</v>
      </c>
      <c r="I104" s="85"/>
      <c r="J104" s="85"/>
      <c r="K104" s="86">
        <f>K72*J103/20</f>
        <v>27.72763024224965</v>
      </c>
      <c r="N104" s="87">
        <f>N72*M103/20</f>
        <v>170.44421813862533</v>
      </c>
      <c r="Q104" s="87">
        <f>Q72*P103/20</f>
        <v>200.54671677664453</v>
      </c>
      <c r="R104" s="88">
        <f>E104+H104+K104+N104+Q104</f>
        <v>1712.5532090206275</v>
      </c>
    </row>
    <row r="105" spans="1:11" s="30" customFormat="1" ht="12.75">
      <c r="A105" s="84"/>
      <c r="B105" s="85"/>
      <c r="C105" s="85"/>
      <c r="D105" s="85"/>
      <c r="E105" s="86"/>
      <c r="F105" s="85"/>
      <c r="G105" s="85"/>
      <c r="H105" s="86"/>
      <c r="I105" s="85"/>
      <c r="J105" s="85"/>
      <c r="K105" s="86"/>
    </row>
    <row r="106" ht="12.75">
      <c r="A106" s="7" t="s">
        <v>118</v>
      </c>
    </row>
    <row r="107" ht="12.75">
      <c r="A107" s="7" t="s">
        <v>119</v>
      </c>
    </row>
    <row r="112" ht="12.75"/>
    <row r="113" ht="12.75"/>
    <row r="114" ht="12.75"/>
    <row r="115" ht="12.75"/>
    <row r="117" ht="12.75"/>
    <row r="118" ht="12.75"/>
    <row r="119" ht="12.75"/>
    <row r="120" ht="12.75"/>
    <row r="123" ht="12.75"/>
    <row r="124" ht="12.75"/>
    <row r="125" ht="12.75"/>
    <row r="12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</sheetData>
  <mergeCells count="5">
    <mergeCell ref="O1:Q1"/>
    <mergeCell ref="C1:E1"/>
    <mergeCell ref="F1:H1"/>
    <mergeCell ref="I1:K1"/>
    <mergeCell ref="L1:N1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95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workbookViewId="0" topLeftCell="A1">
      <selection activeCell="A6" sqref="A6:A11"/>
    </sheetView>
  </sheetViews>
  <sheetFormatPr defaultColWidth="9.140625" defaultRowHeight="12.75"/>
  <cols>
    <col min="1" max="1" width="21.7109375" style="4" customWidth="1"/>
    <col min="2" max="4" width="11.7109375" style="4" customWidth="1"/>
    <col min="5" max="5" width="11.8515625" style="4" customWidth="1"/>
    <col min="6" max="6" width="11.7109375" style="4" customWidth="1"/>
    <col min="7" max="7" width="11.00390625" style="4" customWidth="1"/>
    <col min="8" max="8" width="10.7109375" style="4" customWidth="1"/>
    <col min="9" max="9" width="11.7109375" style="4" customWidth="1"/>
    <col min="10" max="10" width="14.7109375" style="4" customWidth="1"/>
    <col min="11" max="16384" width="11.7109375" style="4" customWidth="1"/>
  </cols>
  <sheetData>
    <row r="1" ht="12.75">
      <c r="A1" s="4" t="s">
        <v>236</v>
      </c>
    </row>
    <row r="3" spans="1:10" ht="12.75">
      <c r="A3" s="443"/>
      <c r="B3" s="442" t="s">
        <v>237</v>
      </c>
      <c r="C3" s="442" t="s">
        <v>238</v>
      </c>
      <c r="D3" s="442" t="s">
        <v>239</v>
      </c>
      <c r="E3" s="442" t="s">
        <v>240</v>
      </c>
      <c r="F3" s="442"/>
      <c r="G3" s="442" t="s">
        <v>241</v>
      </c>
      <c r="H3" s="442" t="s">
        <v>242</v>
      </c>
      <c r="I3" s="442" t="s">
        <v>243</v>
      </c>
      <c r="J3" s="442" t="s">
        <v>244</v>
      </c>
    </row>
    <row r="4" spans="1:10" ht="38.25">
      <c r="A4" s="443"/>
      <c r="B4" s="442"/>
      <c r="C4" s="442"/>
      <c r="D4" s="442"/>
      <c r="E4" s="89" t="s">
        <v>245</v>
      </c>
      <c r="F4" s="89" t="s">
        <v>246</v>
      </c>
      <c r="G4" s="442"/>
      <c r="H4" s="442"/>
      <c r="I4" s="442"/>
      <c r="J4" s="442"/>
    </row>
    <row r="5" spans="1:10" ht="12.75">
      <c r="A5" s="90" t="s">
        <v>247</v>
      </c>
      <c r="B5" s="91"/>
      <c r="C5" s="91"/>
      <c r="D5" s="91"/>
      <c r="E5" s="91"/>
      <c r="F5" s="91"/>
      <c r="G5" s="91"/>
      <c r="H5" s="92"/>
      <c r="I5" s="92"/>
      <c r="J5" s="93"/>
    </row>
    <row r="6" spans="1:10" ht="12.75">
      <c r="A6" s="94" t="s">
        <v>248</v>
      </c>
      <c r="B6" s="95">
        <v>144870</v>
      </c>
      <c r="C6" s="96">
        <v>140</v>
      </c>
      <c r="D6" s="96">
        <f>B6/C6</f>
        <v>1034.7857142857142</v>
      </c>
      <c r="E6" s="96"/>
      <c r="F6" s="96"/>
      <c r="G6" s="96"/>
      <c r="H6" s="96"/>
      <c r="I6" s="96"/>
      <c r="J6" s="97"/>
    </row>
    <row r="7" spans="1:10" ht="12.75">
      <c r="A7" s="94" t="s">
        <v>249</v>
      </c>
      <c r="B7" s="96">
        <f>sub_mask_CZ_HLP!M34</f>
        <v>442926.5003999999</v>
      </c>
      <c r="C7" s="96">
        <v>140</v>
      </c>
      <c r="D7" s="96">
        <f>B7/C7</f>
        <v>3163.7607171428563</v>
      </c>
      <c r="E7" s="96"/>
      <c r="F7" s="96"/>
      <c r="G7" s="96"/>
      <c r="H7" s="96"/>
      <c r="I7" s="96"/>
      <c r="J7" s="97"/>
    </row>
    <row r="8" spans="1:10" ht="12.75">
      <c r="A8" s="98"/>
      <c r="B8" s="96"/>
      <c r="C8" s="96"/>
      <c r="D8" s="96">
        <f>D6+D7</f>
        <v>4198.546431428571</v>
      </c>
      <c r="E8" s="96"/>
      <c r="F8" s="96"/>
      <c r="G8" s="96"/>
      <c r="H8" s="99"/>
      <c r="I8" s="99"/>
      <c r="J8" s="97"/>
    </row>
    <row r="9" spans="1:10" ht="12.75">
      <c r="A9" s="98"/>
      <c r="B9" s="96"/>
      <c r="C9" s="96"/>
      <c r="D9" s="96"/>
      <c r="E9" s="96"/>
      <c r="F9" s="96"/>
      <c r="G9" s="96"/>
      <c r="H9" s="99"/>
      <c r="I9" s="99"/>
      <c r="J9" s="97"/>
    </row>
    <row r="10" spans="1:10" ht="12.75">
      <c r="A10" s="94" t="s">
        <v>248</v>
      </c>
      <c r="B10" s="96">
        <f>sub_mask_CZ_HLP!M30</f>
        <v>434611.25532000005</v>
      </c>
      <c r="C10" s="96">
        <v>120</v>
      </c>
      <c r="D10" s="96">
        <f>B10/C10</f>
        <v>3621.7604610000003</v>
      </c>
      <c r="E10" s="96"/>
      <c r="F10" s="96"/>
      <c r="G10" s="96"/>
      <c r="H10" s="99"/>
      <c r="I10" s="99"/>
      <c r="J10" s="97"/>
    </row>
    <row r="11" spans="1:10" ht="12.75">
      <c r="A11" s="94" t="s">
        <v>249</v>
      </c>
      <c r="B11" s="96">
        <f>sub_mask_CZ_HLP!M35</f>
        <v>137178.370125</v>
      </c>
      <c r="C11" s="96">
        <v>120</v>
      </c>
      <c r="D11" s="96">
        <f>B11/C11</f>
        <v>1143.153084375</v>
      </c>
      <c r="E11" s="96"/>
      <c r="F11" s="96"/>
      <c r="G11" s="96"/>
      <c r="H11" s="99"/>
      <c r="I11" s="99"/>
      <c r="J11" s="97"/>
    </row>
    <row r="12" spans="1:10" ht="12.75">
      <c r="A12" s="98"/>
      <c r="B12" s="96"/>
      <c r="C12" s="96"/>
      <c r="D12" s="96">
        <f>D10+D11</f>
        <v>4764.9135453750005</v>
      </c>
      <c r="E12" s="96">
        <f>D12-D8</f>
        <v>566.3671139464295</v>
      </c>
      <c r="F12" s="96">
        <f>E12*C6</f>
        <v>79291.39595250014</v>
      </c>
      <c r="G12" s="96">
        <f>F12/20</f>
        <v>3964.569797625007</v>
      </c>
      <c r="H12" s="99">
        <v>41421</v>
      </c>
      <c r="I12" s="193">
        <f>H12/H35</f>
        <v>0.2968353613965688</v>
      </c>
      <c r="J12" s="97">
        <f>G12*I12</f>
        <v>1176.8245086599406</v>
      </c>
    </row>
    <row r="13" spans="1:10" ht="12.75">
      <c r="A13" s="100" t="s">
        <v>250</v>
      </c>
      <c r="B13" s="101"/>
      <c r="C13" s="101"/>
      <c r="D13" s="101"/>
      <c r="E13" s="101"/>
      <c r="F13" s="101"/>
      <c r="G13" s="101"/>
      <c r="H13" s="102"/>
      <c r="I13" s="194"/>
      <c r="J13" s="103"/>
    </row>
    <row r="14" spans="1:10" ht="12.75">
      <c r="A14" s="98" t="s">
        <v>251</v>
      </c>
      <c r="B14" s="96">
        <f>sub_mask_CZ_HLP!M39</f>
        <v>144870.41844</v>
      </c>
      <c r="C14" s="96">
        <v>120</v>
      </c>
      <c r="D14" s="96">
        <f>B14/C14</f>
        <v>1207.2534870000002</v>
      </c>
      <c r="E14" s="96"/>
      <c r="F14" s="96"/>
      <c r="G14" s="96"/>
      <c r="H14" s="99"/>
      <c r="I14" s="193"/>
      <c r="J14" s="97"/>
    </row>
    <row r="15" spans="1:10" ht="12.75">
      <c r="A15" s="94" t="s">
        <v>252</v>
      </c>
      <c r="B15" s="96">
        <f>sub_mask_CZ_HLP!M44</f>
        <v>464428.52279999986</v>
      </c>
      <c r="C15" s="96">
        <f>C14</f>
        <v>120</v>
      </c>
      <c r="D15" s="96">
        <f>B15/C15</f>
        <v>3870.237689999999</v>
      </c>
      <c r="E15" s="96"/>
      <c r="F15" s="96"/>
      <c r="G15" s="96"/>
      <c r="H15" s="99"/>
      <c r="I15" s="193"/>
      <c r="J15" s="97"/>
    </row>
    <row r="16" spans="1:10" ht="12.75">
      <c r="A16" s="94"/>
      <c r="B16" s="96"/>
      <c r="C16" s="96"/>
      <c r="D16" s="96">
        <f>D14+D15</f>
        <v>5077.491176999999</v>
      </c>
      <c r="E16" s="96"/>
      <c r="F16" s="96"/>
      <c r="G16" s="96"/>
      <c r="H16" s="99"/>
      <c r="I16" s="193"/>
      <c r="J16" s="97"/>
    </row>
    <row r="17" spans="1:10" ht="12.75">
      <c r="A17" s="98"/>
      <c r="B17" s="96"/>
      <c r="C17" s="96"/>
      <c r="D17" s="96"/>
      <c r="E17" s="96"/>
      <c r="F17" s="96"/>
      <c r="G17" s="96"/>
      <c r="H17" s="99"/>
      <c r="I17" s="193"/>
      <c r="J17" s="97"/>
    </row>
    <row r="18" spans="1:10" ht="12.75">
      <c r="A18" s="98" t="s">
        <v>251</v>
      </c>
      <c r="B18" s="96">
        <f>sub_mask_CZ_HLP!M40</f>
        <v>378993.68100000004</v>
      </c>
      <c r="C18" s="96">
        <v>100</v>
      </c>
      <c r="D18" s="96">
        <f>B18/C18</f>
        <v>3789.9368100000006</v>
      </c>
      <c r="E18" s="96"/>
      <c r="F18" s="96"/>
      <c r="G18" s="96"/>
      <c r="H18" s="99"/>
      <c r="I18" s="193"/>
      <c r="J18" s="97"/>
    </row>
    <row r="19" spans="1:10" ht="12.75">
      <c r="A19" s="98" t="s">
        <v>252</v>
      </c>
      <c r="B19" s="96">
        <f>sub_mask_CZ_HLP!M45</f>
        <v>138511.85040000002</v>
      </c>
      <c r="C19" s="96">
        <f>C18</f>
        <v>100</v>
      </c>
      <c r="D19" s="96">
        <f>B19/C19</f>
        <v>1385.1185040000003</v>
      </c>
      <c r="E19" s="96"/>
      <c r="F19" s="96"/>
      <c r="G19" s="96"/>
      <c r="H19" s="99"/>
      <c r="I19" s="193"/>
      <c r="J19" s="97"/>
    </row>
    <row r="20" spans="1:10" ht="12.75">
      <c r="A20" s="98"/>
      <c r="B20" s="96"/>
      <c r="C20" s="96"/>
      <c r="D20" s="96">
        <f>D18+D19</f>
        <v>5175.055314000001</v>
      </c>
      <c r="E20" s="96">
        <f>D20-D16</f>
        <v>97.56413700000212</v>
      </c>
      <c r="F20" s="96">
        <f>E20*C14</f>
        <v>11707.696440000254</v>
      </c>
      <c r="G20" s="96">
        <f>F20/20</f>
        <v>585.3848220000127</v>
      </c>
      <c r="H20" s="99">
        <v>32660</v>
      </c>
      <c r="I20" s="193">
        <f>H20/H35</f>
        <v>0.234051396712101</v>
      </c>
      <c r="J20" s="97">
        <f>G20*I20</f>
        <v>137.0101352031676</v>
      </c>
    </row>
    <row r="21" spans="1:10" ht="12.75">
      <c r="A21" s="100" t="s">
        <v>253</v>
      </c>
      <c r="B21" s="101"/>
      <c r="C21" s="101"/>
      <c r="D21" s="101"/>
      <c r="E21" s="101"/>
      <c r="F21" s="101"/>
      <c r="G21" s="101"/>
      <c r="H21" s="102"/>
      <c r="I21" s="194"/>
      <c r="J21" s="103"/>
    </row>
    <row r="22" spans="1:10" ht="12.75">
      <c r="A22" s="98" t="s">
        <v>254</v>
      </c>
      <c r="B22" s="104">
        <v>140448</v>
      </c>
      <c r="C22" s="96">
        <v>40</v>
      </c>
      <c r="D22" s="96">
        <f>B22/C22</f>
        <v>3511.2</v>
      </c>
      <c r="E22" s="96"/>
      <c r="F22" s="96"/>
      <c r="G22" s="96"/>
      <c r="H22" s="99"/>
      <c r="I22" s="193"/>
      <c r="J22" s="97"/>
    </row>
    <row r="23" spans="1:10" ht="12.75">
      <c r="A23" s="98" t="s">
        <v>254</v>
      </c>
      <c r="B23" s="96">
        <f>sub_mask_CZ_HLP!M51</f>
        <v>441332.81856</v>
      </c>
      <c r="C23" s="96">
        <v>120</v>
      </c>
      <c r="D23" s="96">
        <f>B23/C23</f>
        <v>3677.773488</v>
      </c>
      <c r="E23" s="96">
        <f>D23-D22</f>
        <v>166.573488</v>
      </c>
      <c r="F23" s="96">
        <f>E23*C22</f>
        <v>6662.93952</v>
      </c>
      <c r="G23" s="96">
        <f>F23/20</f>
        <v>333.146976</v>
      </c>
      <c r="H23" s="99">
        <v>11614</v>
      </c>
      <c r="I23" s="193">
        <f>H23/H35</f>
        <v>0.0832294219661464</v>
      </c>
      <c r="J23" s="97">
        <f>G23*I23</f>
        <v>27.727630242249646</v>
      </c>
    </row>
    <row r="24" spans="1:10" ht="12.75">
      <c r="A24" s="100" t="s">
        <v>255</v>
      </c>
      <c r="B24" s="101"/>
      <c r="C24" s="101"/>
      <c r="D24" s="101"/>
      <c r="E24" s="101"/>
      <c r="F24" s="101"/>
      <c r="G24" s="101"/>
      <c r="H24" s="102"/>
      <c r="I24" s="194"/>
      <c r="J24" s="103"/>
    </row>
    <row r="25" spans="1:10" ht="12.75">
      <c r="A25" s="98" t="s">
        <v>256</v>
      </c>
      <c r="B25" s="96">
        <f>sub_mask_CZ_HLP!M55</f>
        <v>191904.92099999997</v>
      </c>
      <c r="C25" s="96">
        <v>40</v>
      </c>
      <c r="D25" s="96">
        <f>B25/C25</f>
        <v>4797.623024999999</v>
      </c>
      <c r="E25" s="96"/>
      <c r="F25" s="96"/>
      <c r="G25" s="96"/>
      <c r="H25" s="99"/>
      <c r="I25" s="193"/>
      <c r="J25" s="97"/>
    </row>
    <row r="26" spans="1:10" ht="12.75">
      <c r="A26" s="98" t="s">
        <v>256</v>
      </c>
      <c r="B26" s="96">
        <f>sub_mask_CZ_HLP!M56</f>
        <v>838643.4225000001</v>
      </c>
      <c r="C26" s="96">
        <v>150</v>
      </c>
      <c r="D26" s="96">
        <f>B26/C26</f>
        <v>5590.956150000001</v>
      </c>
      <c r="E26" s="96">
        <f>D26-D25</f>
        <v>793.3331250000019</v>
      </c>
      <c r="F26" s="96">
        <f>E26*C25</f>
        <v>31733.325000000077</v>
      </c>
      <c r="G26" s="96">
        <f>F26/20</f>
        <v>1586.6662500000039</v>
      </c>
      <c r="H26" s="99">
        <v>14990</v>
      </c>
      <c r="I26" s="193">
        <f>H26/H35</f>
        <v>0.10742285476774018</v>
      </c>
      <c r="J26" s="97">
        <f>G26*I26</f>
        <v>170.44421813862533</v>
      </c>
    </row>
    <row r="27" spans="1:10" ht="12.75">
      <c r="A27" s="100" t="s">
        <v>257</v>
      </c>
      <c r="B27" s="101"/>
      <c r="C27" s="101"/>
      <c r="D27" s="101"/>
      <c r="E27" s="101"/>
      <c r="F27" s="101"/>
      <c r="G27" s="101"/>
      <c r="H27" s="102"/>
      <c r="I27" s="194"/>
      <c r="J27" s="103"/>
    </row>
    <row r="28" spans="1:10" ht="12.75">
      <c r="A28" s="98" t="s">
        <v>258</v>
      </c>
      <c r="B28" s="104">
        <v>73756</v>
      </c>
      <c r="C28" s="96">
        <v>140</v>
      </c>
      <c r="D28" s="96">
        <f>B28/C28</f>
        <v>526.8285714285714</v>
      </c>
      <c r="E28" s="96"/>
      <c r="F28" s="96"/>
      <c r="G28" s="96"/>
      <c r="H28" s="99"/>
      <c r="I28" s="193"/>
      <c r="J28" s="97"/>
    </row>
    <row r="29" spans="1:10" ht="12.75">
      <c r="A29" s="94" t="s">
        <v>259</v>
      </c>
      <c r="B29" s="96">
        <f>sub_mask_CZ_HLP!M65</f>
        <v>443483.21888999996</v>
      </c>
      <c r="C29" s="96">
        <f>C28</f>
        <v>140</v>
      </c>
      <c r="D29" s="96">
        <f>B29/C29</f>
        <v>3167.737277785714</v>
      </c>
      <c r="E29" s="96"/>
      <c r="F29" s="96"/>
      <c r="G29" s="96"/>
      <c r="H29" s="99"/>
      <c r="I29" s="193"/>
      <c r="J29" s="97"/>
    </row>
    <row r="30" spans="1:10" ht="12.75">
      <c r="A30" s="94"/>
      <c r="B30" s="96"/>
      <c r="C30" s="96"/>
      <c r="D30" s="96">
        <f>D28+D29</f>
        <v>3694.5658492142857</v>
      </c>
      <c r="E30" s="96"/>
      <c r="F30" s="96"/>
      <c r="G30" s="96"/>
      <c r="H30" s="99"/>
      <c r="I30" s="193"/>
      <c r="J30" s="97"/>
    </row>
    <row r="31" spans="1:10" ht="12.75">
      <c r="A31" s="98"/>
      <c r="B31" s="96"/>
      <c r="C31" s="96"/>
      <c r="D31" s="96"/>
      <c r="E31" s="96"/>
      <c r="F31" s="96"/>
      <c r="G31" s="96"/>
      <c r="H31" s="99"/>
      <c r="I31" s="193"/>
      <c r="J31" s="97"/>
    </row>
    <row r="32" spans="1:10" ht="12.75">
      <c r="A32" s="98" t="s">
        <v>258</v>
      </c>
      <c r="B32" s="104">
        <v>417951</v>
      </c>
      <c r="C32" s="96">
        <v>130</v>
      </c>
      <c r="D32" s="96">
        <f>B32/C32</f>
        <v>3215.007692307692</v>
      </c>
      <c r="E32" s="96"/>
      <c r="F32" s="96"/>
      <c r="G32" s="96"/>
      <c r="H32" s="99"/>
      <c r="I32" s="193"/>
      <c r="J32" s="97"/>
    </row>
    <row r="33" spans="1:10" ht="12.75">
      <c r="A33" s="98" t="s">
        <v>259</v>
      </c>
      <c r="B33" s="96">
        <f>sub_mask_CZ_HLP!M66</f>
        <v>75717.64521</v>
      </c>
      <c r="C33" s="96">
        <f>C32</f>
        <v>130</v>
      </c>
      <c r="D33" s="96">
        <f>B33/C33</f>
        <v>582.4434246923078</v>
      </c>
      <c r="E33" s="96"/>
      <c r="F33" s="96"/>
      <c r="G33" s="96"/>
      <c r="H33" s="99"/>
      <c r="I33" s="193"/>
      <c r="J33" s="97"/>
    </row>
    <row r="34" spans="1:10" ht="12.75">
      <c r="A34" s="98"/>
      <c r="B34" s="96"/>
      <c r="C34" s="96"/>
      <c r="D34" s="96">
        <f>D32+D33</f>
        <v>3797.451117</v>
      </c>
      <c r="E34" s="96">
        <f>D34-D30</f>
        <v>102.8852677857144</v>
      </c>
      <c r="F34" s="96">
        <f>E34*C28</f>
        <v>14403.937490000017</v>
      </c>
      <c r="G34" s="96">
        <f>F34/20</f>
        <v>720.1968745000008</v>
      </c>
      <c r="H34" s="99">
        <v>38857</v>
      </c>
      <c r="I34" s="193">
        <f>H34/H35</f>
        <v>0.2784609651574436</v>
      </c>
      <c r="J34" s="97">
        <f>G34*I34</f>
        <v>200.54671677664453</v>
      </c>
    </row>
    <row r="35" spans="1:10" ht="12.75">
      <c r="A35" s="105" t="s">
        <v>260</v>
      </c>
      <c r="B35" s="106"/>
      <c r="C35" s="106"/>
      <c r="D35" s="106"/>
      <c r="E35" s="106"/>
      <c r="F35" s="106"/>
      <c r="G35" s="106"/>
      <c r="H35" s="107">
        <f>H12+H20+H23+H26+H34</f>
        <v>139542</v>
      </c>
      <c r="I35" s="195">
        <f>I12+I20+I23+I26+I34</f>
        <v>1</v>
      </c>
      <c r="J35" s="108"/>
    </row>
    <row r="36" spans="1:10" ht="12.75">
      <c r="A36" s="98" t="s">
        <v>261</v>
      </c>
      <c r="B36" s="96"/>
      <c r="C36" s="96"/>
      <c r="D36" s="96"/>
      <c r="E36" s="96"/>
      <c r="F36" s="96"/>
      <c r="G36" s="96"/>
      <c r="H36" s="96"/>
      <c r="I36" s="96"/>
      <c r="J36" s="97">
        <f>J12+J20+J23+J26+J34</f>
        <v>1712.553209020628</v>
      </c>
    </row>
    <row r="37" spans="1:10" ht="12.75">
      <c r="A37" s="109" t="s">
        <v>262</v>
      </c>
      <c r="B37" s="110"/>
      <c r="C37" s="110"/>
      <c r="D37" s="110"/>
      <c r="E37" s="110"/>
      <c r="F37" s="110"/>
      <c r="G37" s="110"/>
      <c r="H37" s="110"/>
      <c r="I37" s="110"/>
      <c r="J37" s="111">
        <v>1800</v>
      </c>
    </row>
  </sheetData>
  <mergeCells count="9">
    <mergeCell ref="A3:A4"/>
    <mergeCell ref="B3:B4"/>
    <mergeCell ref="C3:C4"/>
    <mergeCell ref="D3:D4"/>
    <mergeCell ref="J3:J4"/>
    <mergeCell ref="E3:F3"/>
    <mergeCell ref="G3:G4"/>
    <mergeCell ref="H3:H4"/>
    <mergeCell ref="I3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workbookViewId="0" topLeftCell="A1">
      <selection activeCell="I2" sqref="I2:L2"/>
    </sheetView>
  </sheetViews>
  <sheetFormatPr defaultColWidth="9.140625" defaultRowHeight="12.75"/>
  <cols>
    <col min="1" max="1" width="8.8515625" style="4" customWidth="1"/>
    <col min="2" max="2" width="6.8515625" style="4" customWidth="1"/>
    <col min="3" max="16384" width="11.7109375" style="4" customWidth="1"/>
  </cols>
  <sheetData>
    <row r="2" spans="2:12" ht="12.75">
      <c r="B2" s="4" t="s">
        <v>238</v>
      </c>
      <c r="I2" s="4" t="s">
        <v>263</v>
      </c>
      <c r="J2" s="4" t="s">
        <v>264</v>
      </c>
      <c r="L2" s="4" t="s">
        <v>265</v>
      </c>
    </row>
    <row r="3" spans="1:13" ht="15.75">
      <c r="A3" s="112" t="s">
        <v>266</v>
      </c>
      <c r="B3" s="113" t="s">
        <v>267</v>
      </c>
      <c r="C3" s="114">
        <v>140</v>
      </c>
      <c r="D3" s="114" t="s">
        <v>268</v>
      </c>
      <c r="E3" s="114" t="s">
        <v>269</v>
      </c>
      <c r="F3" s="114" t="s">
        <v>270</v>
      </c>
      <c r="G3" s="114" t="s">
        <v>271</v>
      </c>
      <c r="H3" s="114" t="s">
        <v>272</v>
      </c>
      <c r="I3" s="113" t="s">
        <v>273</v>
      </c>
      <c r="J3" s="114" t="s">
        <v>274</v>
      </c>
      <c r="K3" s="114" t="s">
        <v>275</v>
      </c>
      <c r="L3" s="113" t="s">
        <v>276</v>
      </c>
      <c r="M3" s="114" t="s">
        <v>275</v>
      </c>
    </row>
    <row r="4" spans="1:13" ht="12.75">
      <c r="A4" s="4" t="s">
        <v>277</v>
      </c>
      <c r="B4" s="444" t="s">
        <v>278</v>
      </c>
      <c r="C4" s="115">
        <v>1</v>
      </c>
      <c r="D4" s="116">
        <v>15.18599</v>
      </c>
      <c r="E4" s="117">
        <v>0.2292713</v>
      </c>
      <c r="F4" s="117">
        <v>0.0086036</v>
      </c>
      <c r="G4" s="117">
        <v>-4.34E-05</v>
      </c>
      <c r="H4" s="118">
        <f>D4+E4*C3+F4*C3*C3+G4*C3*C3*C3</f>
        <v>96.82493200000002</v>
      </c>
      <c r="I4" s="119">
        <v>1</v>
      </c>
      <c r="J4" s="120">
        <v>10</v>
      </c>
      <c r="K4" s="121">
        <f aca="true" t="shared" si="0" ref="K4:K9">H4*I4*(100-J4)/100*10000</f>
        <v>871424.3880000003</v>
      </c>
      <c r="L4" s="115">
        <v>40</v>
      </c>
      <c r="M4" s="121">
        <f aca="true" t="shared" si="1" ref="M4:M9">K4*L4/100</f>
        <v>348569.75520000013</v>
      </c>
    </row>
    <row r="5" spans="2:13" ht="12.75">
      <c r="B5" s="444"/>
      <c r="C5" s="115">
        <v>2</v>
      </c>
      <c r="D5" s="116">
        <v>14.58957</v>
      </c>
      <c r="E5" s="117">
        <v>0.2228879</v>
      </c>
      <c r="F5" s="117">
        <v>0.0068016</v>
      </c>
      <c r="G5" s="117">
        <v>-3.3E-05</v>
      </c>
      <c r="H5" s="118">
        <f>D5+E5*C3+F5*C3*C3+G5*C3*C3*C3</f>
        <v>88.55323599999998</v>
      </c>
      <c r="I5" s="119">
        <v>1</v>
      </c>
      <c r="J5" s="120">
        <v>11</v>
      </c>
      <c r="K5" s="121">
        <f t="shared" si="0"/>
        <v>788123.8004</v>
      </c>
      <c r="L5" s="115">
        <v>60</v>
      </c>
      <c r="M5" s="121">
        <f t="shared" si="1"/>
        <v>472874.28024</v>
      </c>
    </row>
    <row r="6" spans="2:13" ht="12.75">
      <c r="B6" s="444"/>
      <c r="C6" s="115">
        <v>3</v>
      </c>
      <c r="D6" s="116">
        <v>14.01271</v>
      </c>
      <c r="E6" s="117">
        <v>0.2298994</v>
      </c>
      <c r="F6" s="117">
        <v>0.0051201</v>
      </c>
      <c r="G6" s="117">
        <v>-2.44E-05</v>
      </c>
      <c r="H6" s="118">
        <f>D6+E6*C3+F6*C3*C3+G6*C3*C3*C3</f>
        <v>79.59898599999998</v>
      </c>
      <c r="I6" s="119">
        <v>0.9</v>
      </c>
      <c r="J6" s="120">
        <v>12</v>
      </c>
      <c r="K6" s="121">
        <f t="shared" si="0"/>
        <v>630423.9691199999</v>
      </c>
      <c r="L6" s="115">
        <v>25</v>
      </c>
      <c r="M6" s="121">
        <f t="shared" si="1"/>
        <v>157605.99227999998</v>
      </c>
    </row>
    <row r="7" spans="2:13" ht="12.75">
      <c r="B7" s="444"/>
      <c r="C7" s="115">
        <v>4</v>
      </c>
      <c r="D7" s="116">
        <v>13.15664</v>
      </c>
      <c r="E7" s="117">
        <v>0.2197686</v>
      </c>
      <c r="F7" s="117">
        <v>0.0038239</v>
      </c>
      <c r="G7" s="117">
        <v>-1.84E-05</v>
      </c>
      <c r="H7" s="118">
        <f>D7+E7*C3+F7*C3*C3+G7*C3*C3*C3</f>
        <v>68.383084</v>
      </c>
      <c r="I7" s="119">
        <v>0.9</v>
      </c>
      <c r="J7" s="120">
        <v>13</v>
      </c>
      <c r="K7" s="121">
        <f t="shared" si="0"/>
        <v>535439.54772</v>
      </c>
      <c r="L7" s="115">
        <v>15</v>
      </c>
      <c r="M7" s="121">
        <f t="shared" si="1"/>
        <v>80315.93215800001</v>
      </c>
    </row>
    <row r="8" spans="2:13" ht="12.75">
      <c r="B8" s="444"/>
      <c r="C8" s="115">
        <v>5</v>
      </c>
      <c r="D8" s="116">
        <v>12.58042</v>
      </c>
      <c r="E8" s="117">
        <v>0.2091382</v>
      </c>
      <c r="F8" s="117">
        <v>0.0024434</v>
      </c>
      <c r="G8" s="117">
        <v>-1.15E-05</v>
      </c>
      <c r="H8" s="118">
        <f>D8+E8*C3+F8*C3*C3+G8*C3*C3*C3</f>
        <v>58.194407999999996</v>
      </c>
      <c r="I8" s="119">
        <v>1</v>
      </c>
      <c r="J8" s="120">
        <v>14</v>
      </c>
      <c r="K8" s="121">
        <f t="shared" si="0"/>
        <v>500471.9088</v>
      </c>
      <c r="L8" s="115">
        <v>90</v>
      </c>
      <c r="M8" s="121">
        <f t="shared" si="1"/>
        <v>450424.71791999997</v>
      </c>
    </row>
    <row r="9" spans="2:13" ht="12.75">
      <c r="B9" s="444"/>
      <c r="C9" s="122" t="s">
        <v>279</v>
      </c>
      <c r="D9" s="116">
        <v>12.8607</v>
      </c>
      <c r="E9" s="117">
        <v>0.1104994</v>
      </c>
      <c r="F9" s="117">
        <v>0.0034889</v>
      </c>
      <c r="G9" s="117">
        <v>-1.79E-05</v>
      </c>
      <c r="H9" s="118">
        <f>D9+E9*C3+F9*C3*C3+G9*C3*C3*C3</f>
        <v>47.59545599999999</v>
      </c>
      <c r="I9" s="119">
        <v>1</v>
      </c>
      <c r="J9" s="120">
        <v>15</v>
      </c>
      <c r="K9" s="121">
        <f t="shared" si="0"/>
        <v>404561.37599999993</v>
      </c>
      <c r="L9" s="115">
        <v>60</v>
      </c>
      <c r="M9" s="121">
        <f t="shared" si="1"/>
        <v>242736.82559999995</v>
      </c>
    </row>
    <row r="10" spans="3:12" ht="12.75">
      <c r="C10" s="1"/>
      <c r="D10" s="123"/>
      <c r="E10" s="124"/>
      <c r="F10" s="124"/>
      <c r="G10" s="124"/>
      <c r="H10" s="125"/>
      <c r="I10" s="126"/>
      <c r="J10" s="125"/>
      <c r="K10" s="125"/>
      <c r="L10" s="1"/>
    </row>
    <row r="11" spans="1:13" ht="15.75">
      <c r="A11" s="112" t="s">
        <v>280</v>
      </c>
      <c r="B11" s="114" t="s">
        <v>267</v>
      </c>
      <c r="C11" s="114">
        <v>110</v>
      </c>
      <c r="D11" s="114" t="s">
        <v>268</v>
      </c>
      <c r="E11" s="114" t="s">
        <v>269</v>
      </c>
      <c r="F11" s="114" t="s">
        <v>270</v>
      </c>
      <c r="G11" s="114" t="s">
        <v>271</v>
      </c>
      <c r="H11" s="114" t="s">
        <v>272</v>
      </c>
      <c r="I11" s="114" t="s">
        <v>273</v>
      </c>
      <c r="J11" s="114" t="s">
        <v>274</v>
      </c>
      <c r="K11" s="114" t="s">
        <v>275</v>
      </c>
      <c r="L11" s="114" t="s">
        <v>276</v>
      </c>
      <c r="M11" s="114" t="s">
        <v>275</v>
      </c>
    </row>
    <row r="12" spans="1:13" ht="12.75" customHeight="1">
      <c r="A12" s="4" t="s">
        <v>281</v>
      </c>
      <c r="B12" s="444" t="s">
        <v>278</v>
      </c>
      <c r="C12" s="115">
        <v>1</v>
      </c>
      <c r="D12" s="116">
        <v>26.29596</v>
      </c>
      <c r="E12" s="117">
        <v>0.2828878</v>
      </c>
      <c r="F12" s="117">
        <v>0.0050665</v>
      </c>
      <c r="G12" s="117">
        <v>-2.17E-05</v>
      </c>
      <c r="H12" s="118">
        <f>D12+E12*C11+F12*C11*C11+G12*C11*C11*C11</f>
        <v>89.835568</v>
      </c>
      <c r="I12" s="119">
        <v>1</v>
      </c>
      <c r="J12" s="120">
        <v>10</v>
      </c>
      <c r="K12" s="121">
        <f aca="true" t="shared" si="2" ref="K12:K17">H12*I12*(100-J12)/100*10000</f>
        <v>808520.112</v>
      </c>
      <c r="L12" s="115">
        <v>40</v>
      </c>
      <c r="M12" s="121">
        <f aca="true" t="shared" si="3" ref="M12:M17">K12*L12/100</f>
        <v>323408.0448</v>
      </c>
    </row>
    <row r="13" spans="2:13" ht="12.75" customHeight="1">
      <c r="B13" s="444"/>
      <c r="C13" s="115">
        <v>2</v>
      </c>
      <c r="D13" s="116">
        <v>26.00336</v>
      </c>
      <c r="E13" s="117">
        <v>0.3012348</v>
      </c>
      <c r="F13" s="117">
        <v>0.0036681</v>
      </c>
      <c r="G13" s="117">
        <v>-1.63E-05</v>
      </c>
      <c r="H13" s="118">
        <f>D13+E13*C11+F13*C11*C11+G13*C11*C11*C11</f>
        <v>81.827898</v>
      </c>
      <c r="I13" s="119">
        <v>1</v>
      </c>
      <c r="J13" s="120">
        <v>11</v>
      </c>
      <c r="K13" s="121">
        <f t="shared" si="2"/>
        <v>728268.2921999999</v>
      </c>
      <c r="L13" s="115">
        <v>40</v>
      </c>
      <c r="M13" s="121">
        <f t="shared" si="3"/>
        <v>291307.31688</v>
      </c>
    </row>
    <row r="14" spans="2:13" ht="12.75">
      <c r="B14" s="444"/>
      <c r="C14" s="115">
        <v>3</v>
      </c>
      <c r="D14" s="116">
        <v>24.54218</v>
      </c>
      <c r="E14" s="117">
        <v>0.462013</v>
      </c>
      <c r="F14" s="117">
        <v>0.0001512</v>
      </c>
      <c r="G14" s="117">
        <v>-2.3E-06</v>
      </c>
      <c r="H14" s="118">
        <f>D14+E14*C11+F14*C11*C11+G14*C11*C11*C11</f>
        <v>74.13183</v>
      </c>
      <c r="I14" s="119">
        <v>0.9</v>
      </c>
      <c r="J14" s="120">
        <v>12</v>
      </c>
      <c r="K14" s="121">
        <f t="shared" si="2"/>
        <v>587124.0935999999</v>
      </c>
      <c r="L14" s="115">
        <v>25</v>
      </c>
      <c r="M14" s="121">
        <f t="shared" si="3"/>
        <v>146781.02339999998</v>
      </c>
    </row>
    <row r="15" spans="2:13" ht="12.75">
      <c r="B15" s="444"/>
      <c r="C15" s="115">
        <v>4</v>
      </c>
      <c r="D15" s="116">
        <v>24.66789</v>
      </c>
      <c r="E15" s="117">
        <v>0.3661685</v>
      </c>
      <c r="F15" s="117">
        <v>0.0008701</v>
      </c>
      <c r="G15" s="117">
        <v>-6.4E-06</v>
      </c>
      <c r="H15" s="118">
        <f>D15+E15*C11+F15*C11*C11+G15*C11*C11*C11</f>
        <v>66.956235</v>
      </c>
      <c r="I15" s="119">
        <v>0.9</v>
      </c>
      <c r="J15" s="120">
        <v>13</v>
      </c>
      <c r="K15" s="121">
        <f t="shared" si="2"/>
        <v>524267.3200500001</v>
      </c>
      <c r="L15" s="115">
        <v>25</v>
      </c>
      <c r="M15" s="121">
        <f t="shared" si="3"/>
        <v>131066.83001250002</v>
      </c>
    </row>
    <row r="16" spans="2:13" ht="12.75">
      <c r="B16" s="444"/>
      <c r="C16" s="115">
        <v>5</v>
      </c>
      <c r="D16" s="116">
        <v>25.25379</v>
      </c>
      <c r="E16" s="117">
        <v>0.067252</v>
      </c>
      <c r="F16" s="117">
        <v>0.0041484</v>
      </c>
      <c r="G16" s="117">
        <v>-1.77E-05</v>
      </c>
      <c r="H16" s="118">
        <f>D16+E16*C11+F16*C11*C11+G16*C11*C11*C11</f>
        <v>59.28845</v>
      </c>
      <c r="I16" s="119">
        <v>1</v>
      </c>
      <c r="J16" s="120">
        <v>14</v>
      </c>
      <c r="K16" s="121">
        <f t="shared" si="2"/>
        <v>509880.67</v>
      </c>
      <c r="L16" s="115">
        <v>100</v>
      </c>
      <c r="M16" s="121">
        <f t="shared" si="3"/>
        <v>509880.67</v>
      </c>
    </row>
    <row r="17" spans="2:13" ht="12.75">
      <c r="B17" s="444"/>
      <c r="C17" s="115">
        <v>6</v>
      </c>
      <c r="D17" s="116">
        <v>24.73091</v>
      </c>
      <c r="E17" s="117">
        <v>0.0807996</v>
      </c>
      <c r="F17" s="117">
        <v>0.0028519</v>
      </c>
      <c r="G17" s="117">
        <v>-1.18E-05</v>
      </c>
      <c r="H17" s="118">
        <f>D17+E17*C11+F17*C11*C11+G17*C11*C11*C11</f>
        <v>52.421056</v>
      </c>
      <c r="I17" s="119">
        <v>1</v>
      </c>
      <c r="J17" s="120">
        <v>15</v>
      </c>
      <c r="K17" s="121">
        <f t="shared" si="2"/>
        <v>445578.97599999997</v>
      </c>
      <c r="L17" s="115">
        <v>20</v>
      </c>
      <c r="M17" s="121">
        <f t="shared" si="3"/>
        <v>89115.7952</v>
      </c>
    </row>
    <row r="18" spans="3:13" ht="12.75">
      <c r="C18" s="1"/>
      <c r="D18" s="123"/>
      <c r="E18" s="124"/>
      <c r="F18" s="124"/>
      <c r="G18" s="124"/>
      <c r="H18" s="125"/>
      <c r="I18" s="127"/>
      <c r="J18" s="128"/>
      <c r="K18" s="126"/>
      <c r="L18" s="1"/>
      <c r="M18" s="126"/>
    </row>
    <row r="19" spans="1:13" ht="15.75">
      <c r="A19" s="112" t="s">
        <v>282</v>
      </c>
      <c r="B19" s="114" t="s">
        <v>267</v>
      </c>
      <c r="C19" s="114">
        <v>100</v>
      </c>
      <c r="D19" s="114" t="s">
        <v>268</v>
      </c>
      <c r="E19" s="114" t="s">
        <v>269</v>
      </c>
      <c r="F19" s="114" t="s">
        <v>270</v>
      </c>
      <c r="G19" s="114" t="s">
        <v>271</v>
      </c>
      <c r="H19" s="114" t="s">
        <v>272</v>
      </c>
      <c r="I19" s="114" t="s">
        <v>273</v>
      </c>
      <c r="J19" s="114" t="s">
        <v>274</v>
      </c>
      <c r="K19" s="114" t="s">
        <v>275</v>
      </c>
      <c r="L19" s="114" t="s">
        <v>276</v>
      </c>
      <c r="M19" s="114" t="s">
        <v>275</v>
      </c>
    </row>
    <row r="20" spans="1:13" ht="12.75">
      <c r="A20" s="4" t="s">
        <v>283</v>
      </c>
      <c r="B20" s="444" t="s">
        <v>278</v>
      </c>
      <c r="C20" s="115">
        <v>1</v>
      </c>
      <c r="D20" s="116">
        <v>30.92907</v>
      </c>
      <c r="E20" s="117">
        <v>0.0680077</v>
      </c>
      <c r="F20" s="117">
        <v>0.0066586</v>
      </c>
      <c r="G20" s="117">
        <v>-2.59E-05</v>
      </c>
      <c r="H20" s="118">
        <f>D20+E20*C19+F20*C19*C19+G20*C19*C19*C19</f>
        <v>78.41583999999999</v>
      </c>
      <c r="I20" s="119">
        <v>1</v>
      </c>
      <c r="J20" s="120">
        <v>10</v>
      </c>
      <c r="K20" s="121">
        <f aca="true" t="shared" si="4" ref="K20:K25">H20*I20*(100-J20)/100*10000</f>
        <v>705742.5599999999</v>
      </c>
      <c r="L20" s="115">
        <v>100</v>
      </c>
      <c r="M20" s="121">
        <f aca="true" t="shared" si="5" ref="M20:M25">K20*L20/100</f>
        <v>705742.56</v>
      </c>
    </row>
    <row r="21" spans="2:13" ht="12.75">
      <c r="B21" s="444"/>
      <c r="C21" s="115">
        <v>2</v>
      </c>
      <c r="D21" s="116">
        <v>29.76643</v>
      </c>
      <c r="E21" s="117">
        <v>0.1214869</v>
      </c>
      <c r="F21" s="117">
        <v>0.0042193</v>
      </c>
      <c r="G21" s="117">
        <v>-1.42E-05</v>
      </c>
      <c r="H21" s="118">
        <f>D21+E21*C19+F21*C19*C19+G21*C19*C19*C19</f>
        <v>69.90812</v>
      </c>
      <c r="I21" s="119">
        <v>1</v>
      </c>
      <c r="J21" s="120">
        <v>11</v>
      </c>
      <c r="K21" s="121">
        <f t="shared" si="4"/>
        <v>622182.2679999999</v>
      </c>
      <c r="L21" s="115">
        <v>80</v>
      </c>
      <c r="M21" s="121">
        <f t="shared" si="5"/>
        <v>497745.8144</v>
      </c>
    </row>
    <row r="22" spans="2:13" ht="12.75">
      <c r="B22" s="444"/>
      <c r="C22" s="115">
        <v>3</v>
      </c>
      <c r="D22" s="116">
        <v>28.15086</v>
      </c>
      <c r="E22" s="117">
        <v>0.2046729</v>
      </c>
      <c r="F22" s="117">
        <v>0.0016644</v>
      </c>
      <c r="G22" s="117">
        <v>-3.1E-06</v>
      </c>
      <c r="H22" s="118">
        <f>D22+E22*C19+F22*C19*C19+G22*C19*C19*C19</f>
        <v>62.16214999999999</v>
      </c>
      <c r="I22" s="119">
        <v>1</v>
      </c>
      <c r="J22" s="120">
        <v>12</v>
      </c>
      <c r="K22" s="121">
        <f t="shared" si="4"/>
        <v>547026.9199999998</v>
      </c>
      <c r="L22" s="115">
        <v>40</v>
      </c>
      <c r="M22" s="121">
        <f t="shared" si="5"/>
        <v>218810.76799999992</v>
      </c>
    </row>
    <row r="23" spans="2:13" ht="12.75">
      <c r="B23" s="444"/>
      <c r="C23" s="115">
        <v>4</v>
      </c>
      <c r="D23" s="116">
        <v>26.99812</v>
      </c>
      <c r="E23" s="117">
        <v>0.23373</v>
      </c>
      <c r="F23" s="117">
        <v>0.0003942</v>
      </c>
      <c r="G23" s="117">
        <v>1.7E-06</v>
      </c>
      <c r="H23" s="118">
        <f>D23+E23*C19+F23*C19*C19+G23*C19*C19*C19</f>
        <v>56.01312</v>
      </c>
      <c r="I23" s="119">
        <v>1</v>
      </c>
      <c r="J23" s="120">
        <v>13</v>
      </c>
      <c r="K23" s="121">
        <f t="shared" si="4"/>
        <v>487314.14400000003</v>
      </c>
      <c r="L23" s="115">
        <v>30</v>
      </c>
      <c r="M23" s="121">
        <f t="shared" si="5"/>
        <v>146194.2432</v>
      </c>
    </row>
    <row r="24" spans="2:13" ht="12.75">
      <c r="B24" s="444"/>
      <c r="C24" s="115">
        <v>5</v>
      </c>
      <c r="D24" s="116">
        <v>26.54356</v>
      </c>
      <c r="E24" s="117">
        <v>0.1459682</v>
      </c>
      <c r="F24" s="117">
        <v>0.000996</v>
      </c>
      <c r="G24" s="117">
        <v>-8E-07</v>
      </c>
      <c r="H24" s="118">
        <f>D24+E24*C19+F24*C19*C19+G24*C19*C19*C19</f>
        <v>50.300380000000004</v>
      </c>
      <c r="I24" s="119">
        <v>0.4</v>
      </c>
      <c r="J24" s="120">
        <v>14</v>
      </c>
      <c r="K24" s="121">
        <f t="shared" si="4"/>
        <v>173033.30720000004</v>
      </c>
      <c r="L24" s="115">
        <v>100</v>
      </c>
      <c r="M24" s="121">
        <f t="shared" si="5"/>
        <v>173033.30720000004</v>
      </c>
    </row>
    <row r="25" spans="2:13" ht="12.75">
      <c r="B25" s="444"/>
      <c r="C25" s="129">
        <v>6</v>
      </c>
      <c r="D25" s="130">
        <v>26.57339</v>
      </c>
      <c r="E25" s="131">
        <v>0.1067445</v>
      </c>
      <c r="F25" s="131">
        <v>0.001084</v>
      </c>
      <c r="G25" s="131">
        <v>-2E-06</v>
      </c>
      <c r="H25" s="118">
        <f>D25+E25*C19+F25*C19*C19+G25*C19*C19*C19</f>
        <v>46.08784</v>
      </c>
      <c r="I25" s="119">
        <v>1</v>
      </c>
      <c r="J25" s="120">
        <v>15</v>
      </c>
      <c r="K25" s="121">
        <f t="shared" si="4"/>
        <v>391746.64</v>
      </c>
      <c r="L25" s="115">
        <v>40</v>
      </c>
      <c r="M25" s="121">
        <f t="shared" si="5"/>
        <v>156698.65600000002</v>
      </c>
    </row>
    <row r="28" spans="1:13" ht="15.75">
      <c r="A28" s="132" t="s">
        <v>247</v>
      </c>
      <c r="C28" s="114" t="s">
        <v>238</v>
      </c>
      <c r="D28" s="114" t="s">
        <v>268</v>
      </c>
      <c r="E28" s="114" t="s">
        <v>269</v>
      </c>
      <c r="F28" s="114" t="s">
        <v>270</v>
      </c>
      <c r="G28" s="114" t="s">
        <v>271</v>
      </c>
      <c r="H28" s="114" t="s">
        <v>272</v>
      </c>
      <c r="I28" s="114" t="s">
        <v>273</v>
      </c>
      <c r="J28" s="114" t="s">
        <v>274</v>
      </c>
      <c r="K28" s="114" t="s">
        <v>275</v>
      </c>
      <c r="L28" s="114" t="s">
        <v>276</v>
      </c>
      <c r="M28" s="114" t="s">
        <v>275</v>
      </c>
    </row>
    <row r="29" spans="1:13" ht="12.75">
      <c r="A29" s="112" t="s">
        <v>266</v>
      </c>
      <c r="B29" s="112">
        <v>3</v>
      </c>
      <c r="C29" s="115">
        <v>140</v>
      </c>
      <c r="D29" s="116">
        <v>14.01271</v>
      </c>
      <c r="E29" s="117">
        <v>0.2298994</v>
      </c>
      <c r="F29" s="117">
        <v>0.0051201</v>
      </c>
      <c r="G29" s="117">
        <v>-2.44E-05</v>
      </c>
      <c r="H29" s="118">
        <f>D29+E29*C29+F29*C29*C29+G29*C29*C29*C29</f>
        <v>79.59898599999998</v>
      </c>
      <c r="I29" s="119">
        <v>0.9</v>
      </c>
      <c r="J29" s="120">
        <v>12</v>
      </c>
      <c r="K29" s="121">
        <f>H29*I29*(100-J29)/100*10000</f>
        <v>630423.9691199999</v>
      </c>
      <c r="L29" s="115">
        <v>25</v>
      </c>
      <c r="M29" s="121">
        <f>K29*L29/100</f>
        <v>157605.99227999998</v>
      </c>
    </row>
    <row r="30" spans="1:13" ht="12.75">
      <c r="A30" s="112" t="s">
        <v>266</v>
      </c>
      <c r="B30" s="112"/>
      <c r="C30" s="115">
        <v>120</v>
      </c>
      <c r="D30" s="116">
        <v>14.01271</v>
      </c>
      <c r="E30" s="117">
        <v>0.2298994</v>
      </c>
      <c r="F30" s="117">
        <v>0.0051201</v>
      </c>
      <c r="G30" s="117">
        <v>-2.44E-05</v>
      </c>
      <c r="H30" s="118">
        <f>D30+E30*C30+F30*C30*C30+G30*C30*C30*C30</f>
        <v>73.166878</v>
      </c>
      <c r="I30" s="119">
        <v>0.9</v>
      </c>
      <c r="J30" s="120">
        <v>12</v>
      </c>
      <c r="K30" s="121">
        <f>H30*I30*(100-J30)/100*10000</f>
        <v>579481.67376</v>
      </c>
      <c r="L30" s="115">
        <v>75</v>
      </c>
      <c r="M30" s="121">
        <f>K30*L30/100</f>
        <v>434611.25532000005</v>
      </c>
    </row>
    <row r="31" spans="4:12" ht="12.75">
      <c r="D31" s="123"/>
      <c r="E31" s="124"/>
      <c r="F31" s="124"/>
      <c r="G31" s="124"/>
      <c r="H31" s="125"/>
      <c r="I31" s="126"/>
      <c r="J31" s="125"/>
      <c r="K31" s="125"/>
      <c r="L31" s="1"/>
    </row>
    <row r="32" spans="4:12" ht="12.75">
      <c r="D32" s="123"/>
      <c r="E32" s="124"/>
      <c r="F32" s="124"/>
      <c r="G32" s="124"/>
      <c r="H32" s="125"/>
      <c r="I32" s="126"/>
      <c r="J32" s="125"/>
      <c r="K32" s="125"/>
      <c r="L32" s="1"/>
    </row>
    <row r="33" spans="3:13" ht="15.75">
      <c r="C33" s="114" t="s">
        <v>238</v>
      </c>
      <c r="D33" s="114" t="s">
        <v>268</v>
      </c>
      <c r="E33" s="114" t="s">
        <v>269</v>
      </c>
      <c r="F33" s="114" t="s">
        <v>270</v>
      </c>
      <c r="G33" s="114" t="s">
        <v>271</v>
      </c>
      <c r="H33" s="114" t="s">
        <v>272</v>
      </c>
      <c r="I33" s="114" t="s">
        <v>273</v>
      </c>
      <c r="J33" s="114" t="s">
        <v>274</v>
      </c>
      <c r="K33" s="114" t="s">
        <v>275</v>
      </c>
      <c r="L33" s="114" t="s">
        <v>276</v>
      </c>
      <c r="M33" s="114" t="s">
        <v>275</v>
      </c>
    </row>
    <row r="34" spans="1:13" ht="12.75">
      <c r="A34" s="4" t="s">
        <v>280</v>
      </c>
      <c r="B34" s="112">
        <v>4</v>
      </c>
      <c r="C34" s="115">
        <v>140</v>
      </c>
      <c r="D34" s="116">
        <v>24.66789</v>
      </c>
      <c r="E34" s="117">
        <v>0.3661685</v>
      </c>
      <c r="F34" s="117">
        <v>0.0008701</v>
      </c>
      <c r="G34" s="117">
        <v>-6.4E-06</v>
      </c>
      <c r="H34" s="118">
        <f>D34+E34*C34+F34*C34*C34+G34*C34*C34*C34</f>
        <v>75.42384</v>
      </c>
      <c r="I34" s="119">
        <v>0.9</v>
      </c>
      <c r="J34" s="120">
        <v>13</v>
      </c>
      <c r="K34" s="121">
        <f>H34*I34*(100-J34)/100*10000</f>
        <v>590568.6671999999</v>
      </c>
      <c r="L34" s="115">
        <v>75</v>
      </c>
      <c r="M34" s="121">
        <f>K34*L34/100</f>
        <v>442926.5003999999</v>
      </c>
    </row>
    <row r="35" spans="1:13" ht="12.75">
      <c r="A35" s="4" t="s">
        <v>280</v>
      </c>
      <c r="B35" s="4">
        <v>4</v>
      </c>
      <c r="C35" s="115">
        <v>120</v>
      </c>
      <c r="D35" s="116">
        <v>24.66789</v>
      </c>
      <c r="E35" s="117">
        <v>0.3661685</v>
      </c>
      <c r="F35" s="117">
        <v>0.0008701</v>
      </c>
      <c r="G35" s="117">
        <v>-6.4E-06</v>
      </c>
      <c r="H35" s="118">
        <f>D35+E35*C35+F35*C35*C35+G35*C35*C35*C35</f>
        <v>70.07835</v>
      </c>
      <c r="I35" s="119">
        <v>0.9</v>
      </c>
      <c r="J35" s="120">
        <v>13</v>
      </c>
      <c r="K35" s="121">
        <f>H35*I35*(100-J35)/100*10000</f>
        <v>548713.4805</v>
      </c>
      <c r="L35" s="115">
        <v>25</v>
      </c>
      <c r="M35" s="121">
        <f>K35*L35/100</f>
        <v>137178.370125</v>
      </c>
    </row>
    <row r="36" spans="4:13" ht="12.75">
      <c r="D36" s="116"/>
      <c r="E36" s="117"/>
      <c r="F36" s="117"/>
      <c r="G36" s="117"/>
      <c r="H36" s="118"/>
      <c r="I36" s="119"/>
      <c r="J36" s="120"/>
      <c r="K36" s="121"/>
      <c r="L36" s="115"/>
      <c r="M36" s="121"/>
    </row>
    <row r="37" spans="1:13" ht="12.75">
      <c r="A37" s="132" t="s">
        <v>250</v>
      </c>
      <c r="D37" s="116"/>
      <c r="E37" s="117"/>
      <c r="F37" s="117"/>
      <c r="G37" s="117"/>
      <c r="H37" s="118"/>
      <c r="I37" s="119"/>
      <c r="J37" s="120"/>
      <c r="K37" s="121"/>
      <c r="L37" s="115"/>
      <c r="M37" s="121"/>
    </row>
    <row r="38" spans="3:13" ht="15.75">
      <c r="C38" s="114" t="s">
        <v>238</v>
      </c>
      <c r="D38" s="114" t="s">
        <v>268</v>
      </c>
      <c r="E38" s="114" t="s">
        <v>269</v>
      </c>
      <c r="F38" s="114" t="s">
        <v>270</v>
      </c>
      <c r="G38" s="114" t="s">
        <v>271</v>
      </c>
      <c r="H38" s="114" t="s">
        <v>272</v>
      </c>
      <c r="I38" s="114" t="s">
        <v>273</v>
      </c>
      <c r="J38" s="114" t="s">
        <v>274</v>
      </c>
      <c r="K38" s="114" t="s">
        <v>275</v>
      </c>
      <c r="L38" s="114" t="s">
        <v>276</v>
      </c>
      <c r="M38" s="114" t="s">
        <v>275</v>
      </c>
    </row>
    <row r="39" spans="1:13" ht="12.75">
      <c r="A39" s="112" t="s">
        <v>266</v>
      </c>
      <c r="B39" s="112">
        <v>3</v>
      </c>
      <c r="C39" s="115">
        <v>120</v>
      </c>
      <c r="D39" s="116">
        <v>14.01271</v>
      </c>
      <c r="E39" s="117">
        <v>0.2298994</v>
      </c>
      <c r="F39" s="117">
        <v>0.0051201</v>
      </c>
      <c r="G39" s="117">
        <v>-2.44E-05</v>
      </c>
      <c r="H39" s="118">
        <f>D39+E39*C39+F39*C39*C39+G39*C39*C39*C39</f>
        <v>73.166878</v>
      </c>
      <c r="I39" s="119">
        <v>0.9</v>
      </c>
      <c r="J39" s="120">
        <v>12</v>
      </c>
      <c r="K39" s="121">
        <f>H39*I39*(100-J39)/100*10000</f>
        <v>579481.67376</v>
      </c>
      <c r="L39" s="115">
        <v>25</v>
      </c>
      <c r="M39" s="121">
        <f>K39*L39/100</f>
        <v>144870.41844</v>
      </c>
    </row>
    <row r="40" spans="1:13" ht="12.75">
      <c r="A40" s="112" t="s">
        <v>266</v>
      </c>
      <c r="B40" s="112">
        <v>3</v>
      </c>
      <c r="C40" s="115">
        <v>100</v>
      </c>
      <c r="D40" s="116">
        <v>14.01271</v>
      </c>
      <c r="E40" s="117">
        <v>0.2298994</v>
      </c>
      <c r="F40" s="117">
        <v>0.0051201</v>
      </c>
      <c r="G40" s="117">
        <v>-2.44E-05</v>
      </c>
      <c r="H40" s="118">
        <f>D40+E40*C40+F40*C40*C40+G40*C40*C40*C40</f>
        <v>63.80365</v>
      </c>
      <c r="I40" s="119">
        <v>0.9</v>
      </c>
      <c r="J40" s="120">
        <v>12</v>
      </c>
      <c r="K40" s="121">
        <f>H40*I40*(100-J40)/100*10000</f>
        <v>505324.908</v>
      </c>
      <c r="L40" s="115">
        <v>75</v>
      </c>
      <c r="M40" s="121">
        <f>K40*L40/100</f>
        <v>378993.68100000004</v>
      </c>
    </row>
    <row r="41" spans="4:12" ht="12.75">
      <c r="D41" s="123"/>
      <c r="E41" s="124"/>
      <c r="F41" s="124"/>
      <c r="G41" s="124"/>
      <c r="H41" s="125"/>
      <c r="I41" s="126"/>
      <c r="J41" s="125"/>
      <c r="K41" s="125"/>
      <c r="L41" s="1"/>
    </row>
    <row r="42" spans="4:12" ht="12.75">
      <c r="D42" s="123"/>
      <c r="E42" s="124"/>
      <c r="F42" s="124"/>
      <c r="G42" s="124"/>
      <c r="H42" s="125"/>
      <c r="I42" s="126"/>
      <c r="J42" s="125"/>
      <c r="K42" s="125"/>
      <c r="L42" s="1"/>
    </row>
    <row r="43" spans="3:13" ht="15.75">
      <c r="C43" s="114" t="s">
        <v>238</v>
      </c>
      <c r="D43" s="114" t="s">
        <v>268</v>
      </c>
      <c r="E43" s="114" t="s">
        <v>269</v>
      </c>
      <c r="F43" s="114" t="s">
        <v>270</v>
      </c>
      <c r="G43" s="114" t="s">
        <v>271</v>
      </c>
      <c r="H43" s="114" t="s">
        <v>272</v>
      </c>
      <c r="I43" s="114" t="s">
        <v>273</v>
      </c>
      <c r="J43" s="114" t="s">
        <v>274</v>
      </c>
      <c r="K43" s="114" t="s">
        <v>275</v>
      </c>
      <c r="L43" s="114" t="s">
        <v>276</v>
      </c>
      <c r="M43" s="114" t="s">
        <v>275</v>
      </c>
    </row>
    <row r="44" spans="1:13" ht="12.75">
      <c r="A44" s="4" t="s">
        <v>280</v>
      </c>
      <c r="B44" s="112">
        <v>4</v>
      </c>
      <c r="C44" s="115">
        <v>120</v>
      </c>
      <c r="D44" s="116">
        <v>24.54218</v>
      </c>
      <c r="E44" s="117">
        <v>0.462013</v>
      </c>
      <c r="F44" s="117">
        <v>0.0001512</v>
      </c>
      <c r="G44" s="117">
        <v>-2.3E-06</v>
      </c>
      <c r="H44" s="118">
        <f>D44+E44*C44+F44*C44*C44+G44*C44*C44*C44</f>
        <v>78.18661999999999</v>
      </c>
      <c r="I44" s="119">
        <v>0.9</v>
      </c>
      <c r="J44" s="120">
        <v>12</v>
      </c>
      <c r="K44" s="121">
        <f>H44*I44*(100-J44)/100*10000</f>
        <v>619238.0303999998</v>
      </c>
      <c r="L44" s="115">
        <v>75</v>
      </c>
      <c r="M44" s="121">
        <f>K44*L44/100</f>
        <v>464428.52279999986</v>
      </c>
    </row>
    <row r="45" spans="1:13" ht="12.75">
      <c r="A45" s="4" t="s">
        <v>280</v>
      </c>
      <c r="B45" s="4">
        <v>4</v>
      </c>
      <c r="C45" s="115">
        <v>100</v>
      </c>
      <c r="D45" s="116">
        <v>24.54218</v>
      </c>
      <c r="E45" s="117">
        <v>0.462013</v>
      </c>
      <c r="F45" s="117">
        <v>0.0001512</v>
      </c>
      <c r="G45" s="117">
        <v>-2.3E-06</v>
      </c>
      <c r="H45" s="118">
        <f>D45+E45*C45+F45*C45*C45+G45*C45*C45*C45</f>
        <v>69.95548000000001</v>
      </c>
      <c r="I45" s="119">
        <v>0.9</v>
      </c>
      <c r="J45" s="120">
        <v>12</v>
      </c>
      <c r="K45" s="121">
        <f>H45*I45*(100-J45)/100*10000</f>
        <v>554047.4016000001</v>
      </c>
      <c r="L45" s="115">
        <v>25</v>
      </c>
      <c r="M45" s="121">
        <f>K45*L45/100</f>
        <v>138511.85040000002</v>
      </c>
    </row>
    <row r="47" ht="12.75">
      <c r="A47" s="132" t="s">
        <v>253</v>
      </c>
    </row>
    <row r="49" spans="3:13" ht="15.75">
      <c r="C49" s="114" t="s">
        <v>238</v>
      </c>
      <c r="D49" s="114" t="s">
        <v>268</v>
      </c>
      <c r="E49" s="114" t="s">
        <v>269</v>
      </c>
      <c r="F49" s="114" t="s">
        <v>270</v>
      </c>
      <c r="G49" s="114" t="s">
        <v>271</v>
      </c>
      <c r="H49" s="114" t="s">
        <v>272</v>
      </c>
      <c r="I49" s="114" t="s">
        <v>273</v>
      </c>
      <c r="J49" s="114" t="s">
        <v>274</v>
      </c>
      <c r="K49" s="114" t="s">
        <v>275</v>
      </c>
      <c r="L49" s="114" t="s">
        <v>276</v>
      </c>
      <c r="M49" s="114" t="s">
        <v>275</v>
      </c>
    </row>
    <row r="50" spans="1:13" ht="12.75">
      <c r="A50" s="4" t="s">
        <v>254</v>
      </c>
      <c r="B50" s="112">
        <v>5</v>
      </c>
      <c r="C50" s="115">
        <v>40</v>
      </c>
      <c r="D50" s="116">
        <v>26.54356</v>
      </c>
      <c r="E50" s="117">
        <v>0.1459682</v>
      </c>
      <c r="F50" s="117">
        <v>0.000996</v>
      </c>
      <c r="G50" s="117">
        <v>-8E-07</v>
      </c>
      <c r="H50" s="118">
        <f>D50+E50*C50+F50*C50*C50+G50*C50*C50*C50</f>
        <v>33.924688</v>
      </c>
      <c r="I50" s="119">
        <v>0.485</v>
      </c>
      <c r="J50" s="120">
        <v>14</v>
      </c>
      <c r="K50" s="121">
        <f>H50*I50*(100-J50)/100*10000</f>
        <v>141499.873648</v>
      </c>
      <c r="L50" s="115">
        <v>100</v>
      </c>
      <c r="M50" s="121">
        <f>K50*L50/100</f>
        <v>141499.873648</v>
      </c>
    </row>
    <row r="51" spans="1:13" ht="12.75">
      <c r="A51" s="4" t="s">
        <v>254</v>
      </c>
      <c r="B51" s="4">
        <v>5</v>
      </c>
      <c r="C51" s="115">
        <v>120</v>
      </c>
      <c r="D51" s="116">
        <v>26.54356</v>
      </c>
      <c r="E51" s="117">
        <v>0.1459682</v>
      </c>
      <c r="F51" s="117">
        <v>0.000996</v>
      </c>
      <c r="G51" s="117">
        <v>-8E-07</v>
      </c>
      <c r="H51" s="118">
        <f>D51+E51*C51+F51*C51*C51+G51*C51*C51*C51</f>
        <v>57.019743999999996</v>
      </c>
      <c r="I51" s="119">
        <v>0.9</v>
      </c>
      <c r="J51" s="120">
        <v>14</v>
      </c>
      <c r="K51" s="121">
        <f>H51*I51*(100-J51)/100*10000</f>
        <v>441332.81856</v>
      </c>
      <c r="L51" s="115">
        <v>100</v>
      </c>
      <c r="M51" s="121">
        <f>K51*L51/100</f>
        <v>441332.81856</v>
      </c>
    </row>
    <row r="53" ht="12.75">
      <c r="A53" s="132" t="s">
        <v>255</v>
      </c>
    </row>
    <row r="54" spans="3:13" ht="15.75">
      <c r="C54" s="114" t="s">
        <v>238</v>
      </c>
      <c r="D54" s="114" t="s">
        <v>268</v>
      </c>
      <c r="E54" s="114" t="s">
        <v>269</v>
      </c>
      <c r="F54" s="114" t="s">
        <v>270</v>
      </c>
      <c r="G54" s="114" t="s">
        <v>271</v>
      </c>
      <c r="H54" s="114" t="s">
        <v>272</v>
      </c>
      <c r="I54" s="114" t="s">
        <v>273</v>
      </c>
      <c r="J54" s="114" t="s">
        <v>274</v>
      </c>
      <c r="K54" s="114" t="s">
        <v>275</v>
      </c>
      <c r="L54" s="114" t="s">
        <v>276</v>
      </c>
      <c r="M54" s="114" t="s">
        <v>275</v>
      </c>
    </row>
    <row r="55" spans="1:13" ht="12.75">
      <c r="A55" s="4" t="s">
        <v>256</v>
      </c>
      <c r="B55" s="112">
        <v>1</v>
      </c>
      <c r="C55" s="115">
        <v>40</v>
      </c>
      <c r="D55" s="116">
        <v>30.92907</v>
      </c>
      <c r="E55" s="117">
        <v>0.0680077</v>
      </c>
      <c r="F55" s="117">
        <v>0.0066586</v>
      </c>
      <c r="G55" s="117">
        <v>-2.59E-05</v>
      </c>
      <c r="H55" s="118">
        <f>D55+E55*C55+F55*C55*C55+G55*C55*C55*C55</f>
        <v>42.645537999999995</v>
      </c>
      <c r="I55" s="119">
        <v>0.5</v>
      </c>
      <c r="J55" s="120">
        <v>10</v>
      </c>
      <c r="K55" s="121">
        <f>H55*I55*(100-J55)/100*10000</f>
        <v>191904.92099999997</v>
      </c>
      <c r="L55" s="115">
        <v>100</v>
      </c>
      <c r="M55" s="121">
        <f>K55*L55/100</f>
        <v>191904.92099999997</v>
      </c>
    </row>
    <row r="56" spans="1:13" ht="12.75">
      <c r="A56" s="4" t="s">
        <v>256</v>
      </c>
      <c r="B56" s="4">
        <v>1</v>
      </c>
      <c r="C56" s="115">
        <v>150</v>
      </c>
      <c r="D56" s="116">
        <v>30.92907</v>
      </c>
      <c r="E56" s="117">
        <v>0.0680077</v>
      </c>
      <c r="F56" s="117">
        <v>0.0066586</v>
      </c>
      <c r="G56" s="117">
        <v>-2.59E-05</v>
      </c>
      <c r="H56" s="118">
        <f>D56+E56*C56+F56*C56*C56+G56*C56*C56*C56</f>
        <v>103.536225</v>
      </c>
      <c r="I56" s="119">
        <v>0.9</v>
      </c>
      <c r="J56" s="120">
        <v>10</v>
      </c>
      <c r="K56" s="121">
        <f>H56*I56*(100-J56)/100*10000</f>
        <v>838643.4225000001</v>
      </c>
      <c r="L56" s="115">
        <v>100</v>
      </c>
      <c r="M56" s="121">
        <f>K56*L56/100</f>
        <v>838643.4225000001</v>
      </c>
    </row>
    <row r="58" ht="12.75">
      <c r="A58" s="132" t="s">
        <v>257</v>
      </c>
    </row>
    <row r="59" spans="3:13" ht="15.75">
      <c r="C59" s="114" t="s">
        <v>238</v>
      </c>
      <c r="D59" s="114" t="s">
        <v>268</v>
      </c>
      <c r="E59" s="114" t="s">
        <v>269</v>
      </c>
      <c r="F59" s="114" t="s">
        <v>270</v>
      </c>
      <c r="G59" s="114" t="s">
        <v>271</v>
      </c>
      <c r="H59" s="114" t="s">
        <v>272</v>
      </c>
      <c r="I59" s="114" t="s">
        <v>273</v>
      </c>
      <c r="J59" s="114" t="s">
        <v>274</v>
      </c>
      <c r="K59" s="114" t="s">
        <v>275</v>
      </c>
      <c r="L59" s="114" t="s">
        <v>276</v>
      </c>
      <c r="M59" s="114" t="s">
        <v>275</v>
      </c>
    </row>
    <row r="60" spans="1:13" ht="12.75">
      <c r="A60" s="112" t="s">
        <v>266</v>
      </c>
      <c r="B60" s="112">
        <v>4</v>
      </c>
      <c r="C60" s="115">
        <v>140</v>
      </c>
      <c r="D60" s="116">
        <v>13.15664</v>
      </c>
      <c r="E60" s="117">
        <v>0.2197686</v>
      </c>
      <c r="F60" s="117">
        <v>0.0038239</v>
      </c>
      <c r="G60" s="117">
        <v>-1.84E-05</v>
      </c>
      <c r="H60" s="118">
        <f>D60+E60*C60+F60*C60*C60+G60*C60*C60*C60</f>
        <v>68.383084</v>
      </c>
      <c r="I60" s="119">
        <v>0.8260000000000001</v>
      </c>
      <c r="J60" s="120">
        <v>13</v>
      </c>
      <c r="K60" s="121">
        <f>H60*I60*(100-J60)/100*10000</f>
        <v>491414.51824080007</v>
      </c>
      <c r="L60" s="115">
        <v>15</v>
      </c>
      <c r="M60" s="121">
        <f>K60*L60/100</f>
        <v>73712.17773612001</v>
      </c>
    </row>
    <row r="61" spans="1:13" ht="12.75">
      <c r="A61" s="112" t="s">
        <v>266</v>
      </c>
      <c r="B61" s="112">
        <v>4</v>
      </c>
      <c r="C61" s="115">
        <v>130</v>
      </c>
      <c r="D61" s="116">
        <v>13.15664</v>
      </c>
      <c r="E61" s="117">
        <v>0.2197686</v>
      </c>
      <c r="F61" s="117">
        <v>0.0038239</v>
      </c>
      <c r="G61" s="117">
        <v>-1.84E-05</v>
      </c>
      <c r="H61" s="118">
        <f>D61+E61*C61+F61*C61*C61+G61*C61*C61*C61</f>
        <v>65.92566799999999</v>
      </c>
      <c r="I61" s="119">
        <v>0.857</v>
      </c>
      <c r="J61" s="120">
        <v>13</v>
      </c>
      <c r="K61" s="121">
        <f>H61*I61*(100-J61)/100*10000</f>
        <v>491535.1880412</v>
      </c>
      <c r="L61" s="115">
        <v>85</v>
      </c>
      <c r="M61" s="121">
        <f>K61*L61/100</f>
        <v>417804.90983502</v>
      </c>
    </row>
    <row r="62" spans="4:12" ht="12.75">
      <c r="D62" s="123"/>
      <c r="E62" s="124"/>
      <c r="F62" s="124"/>
      <c r="G62" s="124"/>
      <c r="H62" s="125"/>
      <c r="I62" s="126"/>
      <c r="J62" s="125"/>
      <c r="K62" s="125"/>
      <c r="L62" s="1"/>
    </row>
    <row r="63" spans="4:12" ht="12.75">
      <c r="D63" s="123"/>
      <c r="E63" s="124"/>
      <c r="F63" s="124"/>
      <c r="G63" s="124"/>
      <c r="H63" s="125"/>
      <c r="I63" s="126"/>
      <c r="J63" s="125"/>
      <c r="K63" s="125"/>
      <c r="L63" s="1"/>
    </row>
    <row r="64" spans="3:13" ht="15.75">
      <c r="C64" s="114" t="s">
        <v>238</v>
      </c>
      <c r="D64" s="114" t="s">
        <v>268</v>
      </c>
      <c r="E64" s="114" t="s">
        <v>269</v>
      </c>
      <c r="F64" s="114" t="s">
        <v>270</v>
      </c>
      <c r="G64" s="114" t="s">
        <v>271</v>
      </c>
      <c r="H64" s="114" t="s">
        <v>272</v>
      </c>
      <c r="I64" s="114" t="s">
        <v>273</v>
      </c>
      <c r="J64" s="114" t="s">
        <v>274</v>
      </c>
      <c r="K64" s="114" t="s">
        <v>275</v>
      </c>
      <c r="L64" s="114" t="s">
        <v>276</v>
      </c>
      <c r="M64" s="114" t="s">
        <v>275</v>
      </c>
    </row>
    <row r="65" spans="1:13" ht="12.75">
      <c r="A65" s="4" t="s">
        <v>280</v>
      </c>
      <c r="B65" s="112">
        <v>5</v>
      </c>
      <c r="C65" s="115">
        <v>140</v>
      </c>
      <c r="D65" s="116">
        <v>25.25379</v>
      </c>
      <c r="E65" s="117">
        <v>0.067252</v>
      </c>
      <c r="F65" s="117">
        <v>0.0041484</v>
      </c>
      <c r="G65" s="117">
        <v>-1.77E-05</v>
      </c>
      <c r="H65" s="118">
        <f>D65+E65*C65+F65*C65*C65+G65*C65*C65*C65</f>
        <v>67.40890999999999</v>
      </c>
      <c r="I65" s="119">
        <v>0.9</v>
      </c>
      <c r="J65" s="120">
        <v>14</v>
      </c>
      <c r="K65" s="121">
        <f>H65*I65*(100-J65)/100*10000</f>
        <v>521744.96339999995</v>
      </c>
      <c r="L65" s="115">
        <v>85</v>
      </c>
      <c r="M65" s="121">
        <f>K65*L65/100</f>
        <v>443483.21888999996</v>
      </c>
    </row>
    <row r="66" spans="1:13" ht="12.75">
      <c r="A66" s="4" t="s">
        <v>280</v>
      </c>
      <c r="B66" s="4">
        <v>5</v>
      </c>
      <c r="C66" s="115">
        <v>130</v>
      </c>
      <c r="D66" s="116">
        <v>25.25379</v>
      </c>
      <c r="E66" s="117">
        <v>0.067252</v>
      </c>
      <c r="F66" s="117">
        <v>0.0041484</v>
      </c>
      <c r="G66" s="117">
        <v>-1.77E-05</v>
      </c>
      <c r="H66" s="118">
        <f>D66+E66*C66+F66*C66*C66+G66*C66*C66*C66</f>
        <v>65.21761000000001</v>
      </c>
      <c r="I66" s="119">
        <v>0.9</v>
      </c>
      <c r="J66" s="120">
        <v>14</v>
      </c>
      <c r="K66" s="121">
        <f>H66*I66*(100-J66)/100*10000</f>
        <v>504784.30140000005</v>
      </c>
      <c r="L66" s="115">
        <v>15</v>
      </c>
      <c r="M66" s="121">
        <f>K66*L66/100</f>
        <v>75717.64521</v>
      </c>
    </row>
  </sheetData>
  <mergeCells count="3">
    <mergeCell ref="B4:B9"/>
    <mergeCell ref="B12:B17"/>
    <mergeCell ref="B20:B2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L121"/>
  <sheetViews>
    <sheetView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72" sqref="A72"/>
      <selection pane="bottomRight" activeCell="C69" sqref="C69"/>
    </sheetView>
  </sheetViews>
  <sheetFormatPr defaultColWidth="9.140625" defaultRowHeight="12.75" outlineLevelRow="3"/>
  <cols>
    <col min="1" max="1" width="46.28125" style="1" customWidth="1"/>
    <col min="2" max="2" width="25.00390625" style="2" customWidth="1"/>
    <col min="3" max="3" width="5.7109375" style="3" customWidth="1"/>
    <col min="4" max="246" width="9.140625" style="1" customWidth="1"/>
    <col min="247" max="16384" width="9.140625" style="4" customWidth="1"/>
  </cols>
  <sheetData>
    <row r="1" spans="3:246" ht="42" customHeight="1">
      <c r="C1" s="5"/>
      <c r="IL1" s="4"/>
    </row>
    <row r="2" spans="1:3" ht="15.75">
      <c r="A2" s="445" t="s">
        <v>0</v>
      </c>
      <c r="B2" s="445"/>
      <c r="C2" s="6">
        <v>224</v>
      </c>
    </row>
    <row r="3" spans="1:2" ht="12.75">
      <c r="A3" s="7"/>
      <c r="B3" s="8"/>
    </row>
    <row r="4" spans="1:2" ht="12.75">
      <c r="A4" s="9" t="s">
        <v>1</v>
      </c>
      <c r="B4" s="8"/>
    </row>
    <row r="5" spans="1:2" ht="12.75">
      <c r="A5" s="10" t="s">
        <v>2</v>
      </c>
      <c r="B5" s="8" t="s">
        <v>3</v>
      </c>
    </row>
    <row r="6" spans="1:2" ht="12.75" outlineLevel="1">
      <c r="A6" s="11" t="s">
        <v>4</v>
      </c>
      <c r="B6" s="8" t="s">
        <v>5</v>
      </c>
    </row>
    <row r="7" spans="1:2" ht="12.75" outlineLevel="2">
      <c r="A7" s="1" t="s">
        <v>6</v>
      </c>
      <c r="B7" s="8"/>
    </row>
    <row r="8" spans="1:2" ht="12.75" outlineLevel="2">
      <c r="A8" s="1" t="s">
        <v>7</v>
      </c>
      <c r="B8" s="8"/>
    </row>
    <row r="9" spans="1:2" ht="12.75" outlineLevel="2">
      <c r="A9" s="1" t="s">
        <v>8</v>
      </c>
      <c r="B9" s="8"/>
    </row>
    <row r="10" spans="1:2" ht="12.75" outlineLevel="2">
      <c r="A10" s="1" t="s">
        <v>9</v>
      </c>
      <c r="B10" s="8"/>
    </row>
    <row r="11" spans="1:2" ht="12.75" outlineLevel="2">
      <c r="A11" s="1" t="s">
        <v>10</v>
      </c>
      <c r="B11" s="8"/>
    </row>
    <row r="12" spans="1:2" ht="12.75" outlineLevel="2">
      <c r="A12" s="1" t="s">
        <v>11</v>
      </c>
      <c r="B12" s="8"/>
    </row>
    <row r="13" spans="1:2" ht="12.75" outlineLevel="2">
      <c r="A13" s="1" t="s">
        <v>12</v>
      </c>
      <c r="B13" s="8"/>
    </row>
    <row r="14" spans="1:2" ht="12.75" outlineLevel="2">
      <c r="A14" s="1" t="s">
        <v>13</v>
      </c>
      <c r="B14" s="8"/>
    </row>
    <row r="15" spans="1:2" ht="12.75" outlineLevel="2">
      <c r="A15" s="1" t="s">
        <v>14</v>
      </c>
      <c r="B15" s="8"/>
    </row>
    <row r="16" spans="1:2" ht="12.75" outlineLevel="2">
      <c r="A16" s="1" t="s">
        <v>15</v>
      </c>
      <c r="B16" s="8"/>
    </row>
    <row r="17" spans="1:2" ht="12.75" outlineLevel="2">
      <c r="A17" s="1" t="s">
        <v>16</v>
      </c>
      <c r="B17" s="8"/>
    </row>
    <row r="18" spans="1:2" ht="12.75" outlineLevel="2">
      <c r="A18" s="1" t="s">
        <v>17</v>
      </c>
      <c r="B18" s="8"/>
    </row>
    <row r="19" spans="1:2" ht="12.75" outlineLevel="2">
      <c r="A19" s="1" t="s">
        <v>18</v>
      </c>
      <c r="B19" s="8"/>
    </row>
    <row r="20" spans="1:2" ht="12.75" outlineLevel="2">
      <c r="A20" s="1" t="s">
        <v>19</v>
      </c>
      <c r="B20" s="8"/>
    </row>
    <row r="21" spans="1:2" ht="12.75" outlineLevel="1">
      <c r="A21" s="11" t="s">
        <v>20</v>
      </c>
      <c r="B21" s="8" t="s">
        <v>21</v>
      </c>
    </row>
    <row r="22" spans="1:2" ht="12.75" outlineLevel="2">
      <c r="A22" s="1" t="s">
        <v>22</v>
      </c>
      <c r="B22" s="8"/>
    </row>
    <row r="23" spans="1:2" ht="12.75" outlineLevel="2">
      <c r="A23" s="1" t="s">
        <v>23</v>
      </c>
      <c r="B23" s="8"/>
    </row>
    <row r="24" spans="1:2" ht="12.75" outlineLevel="2">
      <c r="A24" s="1" t="s">
        <v>24</v>
      </c>
      <c r="B24" s="8"/>
    </row>
    <row r="25" spans="1:2" ht="12.75" outlineLevel="2">
      <c r="A25" s="1" t="s">
        <v>25</v>
      </c>
      <c r="B25" s="8"/>
    </row>
    <row r="26" spans="1:2" ht="12.75" outlineLevel="2">
      <c r="A26" s="1" t="s">
        <v>26</v>
      </c>
      <c r="B26" s="8"/>
    </row>
    <row r="27" spans="1:2" ht="12.75" outlineLevel="2">
      <c r="A27" s="1" t="s">
        <v>27</v>
      </c>
      <c r="B27" s="8"/>
    </row>
    <row r="28" spans="1:2" ht="12.75" outlineLevel="2">
      <c r="A28" s="1" t="s">
        <v>28</v>
      </c>
      <c r="B28" s="8"/>
    </row>
    <row r="29" spans="1:2" ht="12.75" outlineLevel="2">
      <c r="A29" s="1" t="s">
        <v>29</v>
      </c>
      <c r="B29" s="8"/>
    </row>
    <row r="30" spans="1:2" ht="12.75" outlineLevel="1">
      <c r="A30" s="11" t="s">
        <v>30</v>
      </c>
      <c r="B30" s="8"/>
    </row>
    <row r="31" spans="1:3" ht="12.75" outlineLevel="2">
      <c r="A31" s="12" t="s">
        <v>31</v>
      </c>
      <c r="B31" s="8"/>
      <c r="C31" s="13" t="s">
        <v>32</v>
      </c>
    </row>
    <row r="32" spans="1:3" ht="12.75" outlineLevel="1">
      <c r="A32" s="14" t="s">
        <v>33</v>
      </c>
      <c r="B32" s="8"/>
      <c r="C32" s="15" t="s">
        <v>32</v>
      </c>
    </row>
    <row r="33" spans="1:2" ht="12.75">
      <c r="A33" s="7"/>
      <c r="B33" s="8"/>
    </row>
    <row r="34" spans="1:2" ht="12.75">
      <c r="A34" s="7"/>
      <c r="B34" s="8"/>
    </row>
    <row r="35" spans="1:2" ht="12.75">
      <c r="A35" s="16" t="s">
        <v>34</v>
      </c>
      <c r="B35" s="8"/>
    </row>
    <row r="36" spans="1:2" ht="12.75">
      <c r="A36" s="10" t="s">
        <v>35</v>
      </c>
      <c r="B36" s="8" t="s">
        <v>36</v>
      </c>
    </row>
    <row r="37" spans="1:2" ht="12.75" outlineLevel="1">
      <c r="A37" s="11" t="s">
        <v>37</v>
      </c>
      <c r="B37" s="8" t="s">
        <v>38</v>
      </c>
    </row>
    <row r="38" spans="1:2" ht="12.75" outlineLevel="2">
      <c r="A38" s="1" t="s">
        <v>39</v>
      </c>
      <c r="B38" s="8"/>
    </row>
    <row r="39" spans="1:2" ht="12.75" outlineLevel="2">
      <c r="A39" s="1" t="s">
        <v>40</v>
      </c>
      <c r="B39" s="8"/>
    </row>
    <row r="40" spans="1:2" ht="12.75" outlineLevel="2">
      <c r="A40" s="1" t="s">
        <v>41</v>
      </c>
      <c r="B40" s="8"/>
    </row>
    <row r="41" spans="1:2" ht="12.75" outlineLevel="2">
      <c r="A41" s="1" t="s">
        <v>42</v>
      </c>
      <c r="B41" s="8"/>
    </row>
    <row r="42" spans="1:2" ht="12.75" outlineLevel="2">
      <c r="A42" s="1" t="s">
        <v>43</v>
      </c>
      <c r="B42" s="8"/>
    </row>
    <row r="43" spans="1:2" ht="12.75" outlineLevel="2">
      <c r="A43" s="1" t="s">
        <v>44</v>
      </c>
      <c r="B43" s="8"/>
    </row>
    <row r="44" spans="1:2" ht="12.75" outlineLevel="2">
      <c r="A44" s="1" t="s">
        <v>45</v>
      </c>
      <c r="B44" s="8"/>
    </row>
    <row r="45" spans="1:3" ht="12.75" outlineLevel="2">
      <c r="A45" s="1" t="s">
        <v>46</v>
      </c>
      <c r="B45" s="8"/>
      <c r="C45" s="17" t="s">
        <v>32</v>
      </c>
    </row>
    <row r="46" spans="1:3" ht="12.75" outlineLevel="3">
      <c r="A46" s="18" t="s">
        <v>47</v>
      </c>
      <c r="B46" s="8"/>
      <c r="C46" s="17" t="s">
        <v>32</v>
      </c>
    </row>
    <row r="47" spans="1:3" ht="12.75" outlineLevel="3">
      <c r="A47" s="19" t="s">
        <v>48</v>
      </c>
      <c r="B47" s="8"/>
      <c r="C47" s="20" t="s">
        <v>49</v>
      </c>
    </row>
    <row r="48" spans="1:3" ht="12.75" outlineLevel="3">
      <c r="A48" s="19" t="s">
        <v>50</v>
      </c>
      <c r="B48" s="8"/>
      <c r="C48" s="20" t="s">
        <v>49</v>
      </c>
    </row>
    <row r="49" spans="1:3" ht="12.75" outlineLevel="3">
      <c r="A49" s="19" t="s">
        <v>51</v>
      </c>
      <c r="B49" s="8"/>
      <c r="C49" s="20" t="s">
        <v>49</v>
      </c>
    </row>
    <row r="50" spans="1:3" ht="12.75" outlineLevel="3">
      <c r="A50" s="19" t="s">
        <v>52</v>
      </c>
      <c r="B50" s="8"/>
      <c r="C50" s="15" t="s">
        <v>32</v>
      </c>
    </row>
    <row r="51" spans="1:3" ht="12.75" outlineLevel="3">
      <c r="A51" s="18" t="s">
        <v>53</v>
      </c>
      <c r="B51" s="8"/>
      <c r="C51" s="13" t="s">
        <v>32</v>
      </c>
    </row>
    <row r="52" spans="1:2" ht="12.75" outlineLevel="2">
      <c r="A52" s="18"/>
      <c r="B52" s="8"/>
    </row>
    <row r="53" spans="1:2" ht="12.75" outlineLevel="1">
      <c r="A53" s="11" t="s">
        <v>54</v>
      </c>
      <c r="B53" s="8" t="s">
        <v>55</v>
      </c>
    </row>
    <row r="54" spans="1:2" ht="12.75" outlineLevel="2">
      <c r="A54" s="1" t="s">
        <v>56</v>
      </c>
      <c r="B54" s="8"/>
    </row>
    <row r="55" spans="1:2" ht="12.75" outlineLevel="2">
      <c r="A55" s="1" t="s">
        <v>57</v>
      </c>
      <c r="B55" s="8"/>
    </row>
    <row r="56" spans="1:2" ht="12.75" outlineLevel="2">
      <c r="A56" s="1" t="s">
        <v>58</v>
      </c>
      <c r="B56" s="8"/>
    </row>
    <row r="57" spans="1:2" ht="12.75" outlineLevel="2">
      <c r="A57" s="1" t="s">
        <v>59</v>
      </c>
      <c r="B57" s="8"/>
    </row>
    <row r="58" spans="1:3" ht="12.75" outlineLevel="2">
      <c r="A58" s="18" t="s">
        <v>60</v>
      </c>
      <c r="B58" s="8"/>
      <c r="C58" s="15"/>
    </row>
    <row r="59" ht="12.75" outlineLevel="2">
      <c r="B59" s="8"/>
    </row>
    <row r="60" spans="1:2" ht="12.75" outlineLevel="1">
      <c r="A60" s="11" t="s">
        <v>61</v>
      </c>
      <c r="B60" s="8" t="s">
        <v>62</v>
      </c>
    </row>
    <row r="61" spans="1:3" ht="12.75" outlineLevel="2">
      <c r="A61" s="1" t="s">
        <v>63</v>
      </c>
      <c r="B61" s="8"/>
      <c r="C61" s="17" t="s">
        <v>32</v>
      </c>
    </row>
    <row r="62" spans="1:2" ht="12.75" outlineLevel="2">
      <c r="A62" s="1" t="s">
        <v>64</v>
      </c>
      <c r="B62" s="8"/>
    </row>
    <row r="63" spans="1:2" ht="12.75" outlineLevel="2">
      <c r="A63" s="1" t="s">
        <v>65</v>
      </c>
      <c r="B63" s="8"/>
    </row>
    <row r="64" spans="1:2" ht="12.75" outlineLevel="1">
      <c r="A64" s="1" t="s">
        <v>66</v>
      </c>
      <c r="B64" s="8"/>
    </row>
    <row r="65" ht="12.75">
      <c r="B65" s="8"/>
    </row>
    <row r="66" ht="12.75">
      <c r="B66" s="8"/>
    </row>
    <row r="67" spans="1:2" ht="12.75">
      <c r="A67" s="21" t="s">
        <v>67</v>
      </c>
      <c r="B67" s="8"/>
    </row>
    <row r="68" spans="1:2" ht="12.75">
      <c r="A68" s="10" t="s">
        <v>68</v>
      </c>
      <c r="B68" s="8" t="s">
        <v>69</v>
      </c>
    </row>
    <row r="69" spans="1:3" ht="12.75">
      <c r="A69" s="3" t="s">
        <v>70</v>
      </c>
      <c r="B69" s="8"/>
      <c r="C69" s="15" t="s">
        <v>32</v>
      </c>
    </row>
    <row r="70" spans="1:3" ht="12.75">
      <c r="A70" s="18" t="s">
        <v>71</v>
      </c>
      <c r="B70" s="8"/>
      <c r="C70" s="22" t="s">
        <v>32</v>
      </c>
    </row>
    <row r="71" spans="1:3" ht="12.75">
      <c r="A71" s="18" t="s">
        <v>72</v>
      </c>
      <c r="B71" s="8"/>
      <c r="C71" s="15" t="s">
        <v>32</v>
      </c>
    </row>
    <row r="72" spans="1:3" ht="12.75">
      <c r="A72" s="18" t="s">
        <v>73</v>
      </c>
      <c r="B72" s="8"/>
      <c r="C72" s="23" t="s">
        <v>32</v>
      </c>
    </row>
    <row r="73" spans="1:3" ht="12.75">
      <c r="A73" s="18" t="s">
        <v>74</v>
      </c>
      <c r="B73" s="8"/>
      <c r="C73" s="17" t="s">
        <v>32</v>
      </c>
    </row>
    <row r="74" ht="12.75"/>
    <row r="75" spans="1:2" ht="12.75">
      <c r="A75" s="24"/>
      <c r="B75" s="8"/>
    </row>
    <row r="76" spans="1:2" ht="12.75">
      <c r="A76" s="25" t="s">
        <v>75</v>
      </c>
      <c r="B76" s="8"/>
    </row>
    <row r="77" spans="1:2" ht="12.75">
      <c r="A77" s="10" t="s">
        <v>76</v>
      </c>
      <c r="B77" s="8" t="s">
        <v>77</v>
      </c>
    </row>
    <row r="78" spans="1:2" ht="12.75" outlineLevel="1">
      <c r="A78" s="11" t="s">
        <v>78</v>
      </c>
      <c r="B78" s="8" t="s">
        <v>79</v>
      </c>
    </row>
    <row r="79" spans="1:2" ht="12.75" outlineLevel="2">
      <c r="A79" s="1" t="s">
        <v>80</v>
      </c>
      <c r="B79" s="8"/>
    </row>
    <row r="80" spans="1:2" ht="12.75" outlineLevel="2">
      <c r="A80" s="1" t="s">
        <v>81</v>
      </c>
      <c r="B80" s="8"/>
    </row>
    <row r="81" spans="1:2" ht="12.75" outlineLevel="2">
      <c r="A81" s="1" t="s">
        <v>82</v>
      </c>
      <c r="B81" s="8"/>
    </row>
    <row r="82" spans="1:2" ht="12.75" outlineLevel="1">
      <c r="A82" s="11" t="s">
        <v>83</v>
      </c>
      <c r="B82" s="8" t="s">
        <v>84</v>
      </c>
    </row>
    <row r="83" spans="1:2" ht="12.75" outlineLevel="2">
      <c r="A83" s="1" t="s">
        <v>85</v>
      </c>
      <c r="B83" s="8"/>
    </row>
    <row r="84" spans="1:2" ht="12.75" outlineLevel="2">
      <c r="A84" s="1" t="s">
        <v>86</v>
      </c>
      <c r="B84" s="8"/>
    </row>
    <row r="85" spans="1:2" ht="12.75" outlineLevel="2">
      <c r="A85" s="1" t="s">
        <v>87</v>
      </c>
      <c r="B85" s="8"/>
    </row>
    <row r="86" spans="1:2" ht="12.75" outlineLevel="2">
      <c r="A86" s="1" t="s">
        <v>88</v>
      </c>
      <c r="B86" s="8"/>
    </row>
    <row r="87" spans="1:2" ht="12.75" outlineLevel="1">
      <c r="A87" s="11" t="s">
        <v>89</v>
      </c>
      <c r="B87" s="8" t="s">
        <v>90</v>
      </c>
    </row>
    <row r="88" spans="1:2" ht="12.75" outlineLevel="2">
      <c r="A88" s="1" t="s">
        <v>91</v>
      </c>
      <c r="B88" s="8"/>
    </row>
    <row r="89" spans="1:2" ht="12.75" outlineLevel="2">
      <c r="A89" s="1" t="s">
        <v>92</v>
      </c>
      <c r="B89" s="8"/>
    </row>
    <row r="90" spans="1:2" ht="12.75" outlineLevel="2">
      <c r="A90" s="1" t="s">
        <v>93</v>
      </c>
      <c r="B90" s="8"/>
    </row>
    <row r="91" spans="1:2" ht="12.75" outlineLevel="1">
      <c r="A91" s="11" t="s">
        <v>94</v>
      </c>
      <c r="B91" s="8"/>
    </row>
    <row r="92" spans="1:2" ht="12.75" outlineLevel="1">
      <c r="A92" s="11" t="s">
        <v>95</v>
      </c>
      <c r="B92" s="8"/>
    </row>
    <row r="93" spans="1:2" ht="12.75" outlineLevel="1">
      <c r="A93" s="11" t="s">
        <v>96</v>
      </c>
      <c r="B93" s="8" t="s">
        <v>97</v>
      </c>
    </row>
    <row r="94" spans="1:2" ht="12.75" outlineLevel="2">
      <c r="A94" s="1" t="s">
        <v>98</v>
      </c>
      <c r="B94" s="8"/>
    </row>
    <row r="95" spans="1:2" ht="12.75" outlineLevel="2">
      <c r="A95" s="1" t="s">
        <v>99</v>
      </c>
      <c r="B95" s="8"/>
    </row>
    <row r="96" spans="1:2" ht="12.75" outlineLevel="2">
      <c r="A96" s="1" t="s">
        <v>100</v>
      </c>
      <c r="B96" s="8"/>
    </row>
    <row r="97" spans="1:2" ht="12.75" outlineLevel="1">
      <c r="A97" s="7"/>
      <c r="B97" s="8"/>
    </row>
    <row r="98" ht="12.75"/>
    <row r="99" ht="12.75">
      <c r="A99" s="26" t="s">
        <v>101</v>
      </c>
    </row>
    <row r="100" ht="12.75">
      <c r="A100" s="27"/>
    </row>
    <row r="101" ht="12.75">
      <c r="A101" s="28"/>
    </row>
    <row r="102" ht="12.75"/>
    <row r="103" ht="12.75">
      <c r="A103" s="29" t="s">
        <v>102</v>
      </c>
    </row>
    <row r="104" spans="1:3" ht="12.75">
      <c r="A104" s="30" t="s">
        <v>103</v>
      </c>
      <c r="C104" s="31"/>
    </row>
    <row r="105" ht="12.75">
      <c r="A105" s="30" t="s">
        <v>104</v>
      </c>
    </row>
    <row r="106" ht="12.75">
      <c r="A106" s="30" t="s">
        <v>105</v>
      </c>
    </row>
    <row r="107" ht="12.75">
      <c r="A107" s="30" t="s">
        <v>106</v>
      </c>
    </row>
    <row r="108" spans="1:3" ht="12.75">
      <c r="A108" s="30" t="s">
        <v>107</v>
      </c>
      <c r="C108" s="31"/>
    </row>
    <row r="109" ht="12.75">
      <c r="A109" s="30" t="s">
        <v>108</v>
      </c>
    </row>
    <row r="110" ht="12.75">
      <c r="A110" s="30" t="s">
        <v>109</v>
      </c>
    </row>
    <row r="111" ht="12.75">
      <c r="A111" s="30" t="s">
        <v>110</v>
      </c>
    </row>
    <row r="112" spans="1:3" ht="12.75">
      <c r="A112" s="30" t="s">
        <v>111</v>
      </c>
      <c r="C112" s="13"/>
    </row>
    <row r="113" spans="1:3" ht="12.75">
      <c r="A113" s="30" t="s">
        <v>112</v>
      </c>
      <c r="C113" s="13"/>
    </row>
    <row r="114" ht="12.75">
      <c r="A114" s="30" t="s">
        <v>113</v>
      </c>
    </row>
    <row r="115" spans="1:3" ht="12.75">
      <c r="A115" s="18" t="s">
        <v>114</v>
      </c>
      <c r="C115" s="23"/>
    </row>
    <row r="116" spans="1:3" ht="12.75">
      <c r="A116" s="18" t="s">
        <v>115</v>
      </c>
      <c r="C116" s="31"/>
    </row>
    <row r="117" spans="1:3" ht="12.75">
      <c r="A117" s="18" t="s">
        <v>116</v>
      </c>
      <c r="C117" s="23"/>
    </row>
    <row r="118" ht="12.75">
      <c r="A118" s="18" t="s">
        <v>117</v>
      </c>
    </row>
    <row r="120" spans="1:2" ht="12.75">
      <c r="A120" s="7" t="s">
        <v>118</v>
      </c>
      <c r="B120" s="32"/>
    </row>
    <row r="121" spans="1:2" ht="12.75">
      <c r="A121" s="7" t="s">
        <v>119</v>
      </c>
      <c r="B121" s="8"/>
    </row>
  </sheetData>
  <mergeCells count="1">
    <mergeCell ref="A2:B2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95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B39" sqref="B39"/>
    </sheetView>
  </sheetViews>
  <sheetFormatPr defaultColWidth="9.140625" defaultRowHeight="12.75"/>
  <cols>
    <col min="1" max="1" width="46.28125" style="33" customWidth="1"/>
    <col min="2" max="2" width="42.8515625" style="34" customWidth="1"/>
    <col min="3" max="3" width="38.57421875" style="34" customWidth="1"/>
    <col min="4" max="4" width="35.28125" style="34" customWidth="1"/>
    <col min="5" max="16384" width="9.140625" style="35" customWidth="1"/>
  </cols>
  <sheetData>
    <row r="1" spans="1:4" ht="15.75">
      <c r="A1" s="446" t="s">
        <v>120</v>
      </c>
      <c r="B1" s="446"/>
      <c r="C1" s="446"/>
      <c r="D1" s="446"/>
    </row>
    <row r="2" spans="1:4" ht="12.75">
      <c r="A2" s="36"/>
      <c r="B2" s="36"/>
      <c r="C2" s="36"/>
      <c r="D2" s="36"/>
    </row>
    <row r="3" spans="1:4" s="38" customFormat="1" ht="12.75">
      <c r="A3" s="37" t="s">
        <v>121</v>
      </c>
      <c r="B3" s="37" t="s">
        <v>122</v>
      </c>
      <c r="C3" s="37" t="s">
        <v>123</v>
      </c>
      <c r="D3" s="37" t="s">
        <v>124</v>
      </c>
    </row>
    <row r="4" spans="1:4" ht="12.75">
      <c r="A4" s="39">
        <v>1</v>
      </c>
      <c r="B4" s="39">
        <v>2</v>
      </c>
      <c r="C4" s="39">
        <v>3</v>
      </c>
      <c r="D4" s="39">
        <v>4</v>
      </c>
    </row>
    <row r="5" ht="12.75">
      <c r="A5" s="40"/>
    </row>
    <row r="6" spans="1:4" ht="12.75">
      <c r="A6" s="18" t="s">
        <v>125</v>
      </c>
      <c r="B6" s="41"/>
      <c r="C6" s="41" t="s">
        <v>126</v>
      </c>
      <c r="D6" s="41" t="s">
        <v>127</v>
      </c>
    </row>
    <row r="7" spans="1:4" ht="12.75">
      <c r="A7" s="42"/>
      <c r="B7" s="41" t="s">
        <v>128</v>
      </c>
      <c r="C7" s="41" t="s">
        <v>129</v>
      </c>
      <c r="D7" s="41"/>
    </row>
    <row r="8" spans="1:4" ht="12.75">
      <c r="A8" s="18"/>
      <c r="B8" s="41" t="s">
        <v>130</v>
      </c>
      <c r="C8" s="41" t="s">
        <v>131</v>
      </c>
      <c r="D8" s="41"/>
    </row>
    <row r="9" spans="1:4" ht="12.75">
      <c r="A9" s="18"/>
      <c r="B9" s="43" t="s">
        <v>132</v>
      </c>
      <c r="C9" s="41"/>
      <c r="D9" s="41"/>
    </row>
    <row r="10" spans="1:4" ht="12.75">
      <c r="A10" s="18"/>
      <c r="B10" s="41" t="s">
        <v>133</v>
      </c>
      <c r="C10" s="41" t="s">
        <v>129</v>
      </c>
      <c r="D10" s="41"/>
    </row>
    <row r="11" spans="1:4" ht="12.75">
      <c r="A11" s="18"/>
      <c r="B11" s="41" t="s">
        <v>134</v>
      </c>
      <c r="C11" s="41" t="s">
        <v>131</v>
      </c>
      <c r="D11" s="41"/>
    </row>
    <row r="12" spans="1:4" ht="12.75">
      <c r="A12" s="18"/>
      <c r="B12" s="43" t="s">
        <v>135</v>
      </c>
      <c r="C12" s="41"/>
      <c r="D12" s="41" t="s">
        <v>136</v>
      </c>
    </row>
    <row r="13" spans="1:4" ht="12.75">
      <c r="A13" s="44"/>
      <c r="B13" s="41" t="s">
        <v>137</v>
      </c>
      <c r="C13" s="41" t="s">
        <v>131</v>
      </c>
      <c r="D13" s="41"/>
    </row>
    <row r="14" spans="1:4" ht="12.75">
      <c r="A14" s="45"/>
      <c r="B14" s="41" t="s">
        <v>138</v>
      </c>
      <c r="C14" s="41" t="s">
        <v>139</v>
      </c>
      <c r="D14" s="41"/>
    </row>
    <row r="15" spans="1:4" ht="12.75">
      <c r="A15" s="45"/>
      <c r="B15" s="41" t="s">
        <v>140</v>
      </c>
      <c r="C15" s="41" t="s">
        <v>129</v>
      </c>
      <c r="D15" s="41" t="s">
        <v>141</v>
      </c>
    </row>
    <row r="16" spans="1:4" ht="12.75">
      <c r="A16" s="46"/>
      <c r="B16" s="47"/>
      <c r="C16" s="47"/>
      <c r="D16" s="47"/>
    </row>
    <row r="17" spans="1:4" ht="12.75">
      <c r="A17" s="45"/>
      <c r="B17" s="41"/>
      <c r="C17" s="41"/>
      <c r="D17" s="41"/>
    </row>
    <row r="18" spans="1:4" ht="14.25">
      <c r="A18" s="18" t="s">
        <v>142</v>
      </c>
      <c r="B18" s="41"/>
      <c r="C18" s="41" t="s">
        <v>143</v>
      </c>
      <c r="D18" s="41" t="s">
        <v>144</v>
      </c>
    </row>
    <row r="19" spans="1:4" ht="12.75">
      <c r="A19" s="45"/>
      <c r="B19" s="41" t="s">
        <v>145</v>
      </c>
      <c r="C19" s="447" t="s">
        <v>146</v>
      </c>
      <c r="D19" s="41"/>
    </row>
    <row r="20" spans="1:4" ht="12.75">
      <c r="A20" s="45"/>
      <c r="B20" s="41" t="s">
        <v>147</v>
      </c>
      <c r="C20" s="447"/>
      <c r="D20" s="41"/>
    </row>
    <row r="21" spans="1:4" ht="12.75">
      <c r="A21" s="45"/>
      <c r="B21" s="41" t="s">
        <v>148</v>
      </c>
      <c r="C21" s="447"/>
      <c r="D21" s="41"/>
    </row>
    <row r="22" spans="1:4" ht="12.75">
      <c r="A22" s="45"/>
      <c r="B22" s="41" t="s">
        <v>149</v>
      </c>
      <c r="C22" s="447"/>
      <c r="D22" s="41"/>
    </row>
    <row r="23" spans="1:4" ht="12.75">
      <c r="A23" s="45"/>
      <c r="B23" s="41" t="s">
        <v>150</v>
      </c>
      <c r="C23" s="41" t="s">
        <v>131</v>
      </c>
      <c r="D23" s="41"/>
    </row>
    <row r="24" spans="1:4" ht="12.75">
      <c r="A24" s="46"/>
      <c r="B24" s="47"/>
      <c r="C24" s="47"/>
      <c r="D24" s="47"/>
    </row>
    <row r="25" spans="1:4" ht="12.75">
      <c r="A25" s="45"/>
      <c r="B25" s="41"/>
      <c r="C25" s="41"/>
      <c r="D25" s="41"/>
    </row>
    <row r="26" spans="1:4" ht="12.75">
      <c r="A26" s="18" t="s">
        <v>151</v>
      </c>
      <c r="B26" s="41"/>
      <c r="C26" s="41" t="s">
        <v>129</v>
      </c>
      <c r="D26" s="49" t="s">
        <v>152</v>
      </c>
    </row>
    <row r="27" spans="1:4" ht="12.75">
      <c r="A27" s="42"/>
      <c r="B27" s="41" t="s">
        <v>142</v>
      </c>
      <c r="C27" s="41" t="s">
        <v>143</v>
      </c>
      <c r="D27" s="41"/>
    </row>
    <row r="28" spans="1:4" ht="12.75">
      <c r="A28" s="45"/>
      <c r="B28" s="41" t="s">
        <v>153</v>
      </c>
      <c r="C28" s="41" t="s">
        <v>154</v>
      </c>
      <c r="D28" s="41"/>
    </row>
    <row r="29" spans="1:4" ht="38.25">
      <c r="A29" s="45"/>
      <c r="B29" s="48" t="s">
        <v>155</v>
      </c>
      <c r="C29" s="41" t="s">
        <v>154</v>
      </c>
      <c r="D29" s="41"/>
    </row>
    <row r="30" spans="1:4" ht="12.75">
      <c r="A30" s="45"/>
      <c r="B30" s="41" t="s">
        <v>156</v>
      </c>
      <c r="C30" s="41" t="s">
        <v>154</v>
      </c>
      <c r="D30" s="50"/>
    </row>
    <row r="31" spans="1:4" ht="12.75">
      <c r="A31" s="46"/>
      <c r="B31" s="51"/>
      <c r="C31" s="52"/>
      <c r="D31" s="47"/>
    </row>
    <row r="32" spans="1:4" ht="12.75">
      <c r="A32" s="45"/>
      <c r="B32" s="41"/>
      <c r="C32" s="41"/>
      <c r="D32" s="41"/>
    </row>
    <row r="33" spans="1:4" ht="12.75">
      <c r="A33" s="18" t="s">
        <v>157</v>
      </c>
      <c r="B33" s="53"/>
      <c r="C33" s="54" t="s">
        <v>158</v>
      </c>
      <c r="D33" s="41" t="s">
        <v>159</v>
      </c>
    </row>
    <row r="34" spans="1:4" ht="12.75">
      <c r="A34" s="55"/>
      <c r="B34" s="41" t="s">
        <v>160</v>
      </c>
      <c r="C34" s="41" t="s">
        <v>161</v>
      </c>
      <c r="D34" s="41"/>
    </row>
    <row r="35" spans="1:4" ht="12.75">
      <c r="A35" s="55"/>
      <c r="B35" s="41" t="s">
        <v>162</v>
      </c>
      <c r="C35" s="41" t="s">
        <v>163</v>
      </c>
      <c r="D35" s="41"/>
    </row>
    <row r="36" spans="1:4" ht="12.75">
      <c r="A36" s="55"/>
      <c r="B36" s="41" t="s">
        <v>164</v>
      </c>
      <c r="C36" s="41" t="s">
        <v>165</v>
      </c>
      <c r="D36" s="41"/>
    </row>
    <row r="37" spans="1:4" ht="12.75">
      <c r="A37" s="55"/>
      <c r="B37" s="41" t="s">
        <v>166</v>
      </c>
      <c r="C37" s="41" t="s">
        <v>165</v>
      </c>
      <c r="D37" s="41"/>
    </row>
    <row r="38" spans="1:4" ht="12.75">
      <c r="A38" s="56"/>
      <c r="B38" s="47"/>
      <c r="C38" s="47"/>
      <c r="D38" s="47"/>
    </row>
    <row r="39" spans="1:4" ht="12.75">
      <c r="A39" s="55"/>
      <c r="B39" s="41"/>
      <c r="C39" s="41"/>
      <c r="D39" s="41"/>
    </row>
    <row r="40" spans="1:4" ht="12.75">
      <c r="A40" s="18" t="s">
        <v>167</v>
      </c>
      <c r="B40" s="41"/>
      <c r="C40" s="41" t="s">
        <v>158</v>
      </c>
      <c r="D40" s="41" t="s">
        <v>168</v>
      </c>
    </row>
    <row r="41" spans="1:4" ht="12.75">
      <c r="A41" s="55"/>
      <c r="B41" s="41" t="s">
        <v>169</v>
      </c>
      <c r="C41" s="41" t="s">
        <v>161</v>
      </c>
      <c r="D41" s="41"/>
    </row>
    <row r="42" spans="1:4" ht="12.75">
      <c r="A42" s="55"/>
      <c r="B42" s="41" t="s">
        <v>164</v>
      </c>
      <c r="C42" s="41" t="s">
        <v>165</v>
      </c>
      <c r="D42" s="41"/>
    </row>
    <row r="43" spans="1:4" ht="12.75">
      <c r="A43" s="55"/>
      <c r="B43" s="41" t="s">
        <v>166</v>
      </c>
      <c r="C43" s="41" t="s">
        <v>165</v>
      </c>
      <c r="D43" s="41"/>
    </row>
    <row r="44" spans="1:4" ht="12.75">
      <c r="A44" s="57"/>
      <c r="B44" s="58"/>
      <c r="C44" s="58"/>
      <c r="D44" s="58"/>
    </row>
    <row r="45" ht="12.75">
      <c r="A45" s="59"/>
    </row>
    <row r="46" spans="1:4" ht="12.75">
      <c r="A46" s="30" t="s">
        <v>63</v>
      </c>
      <c r="B46" s="41"/>
      <c r="C46" s="41" t="s">
        <v>158</v>
      </c>
      <c r="D46" s="41" t="s">
        <v>170</v>
      </c>
    </row>
    <row r="47" spans="1:4" ht="12.75">
      <c r="A47" s="59"/>
      <c r="B47" s="41" t="s">
        <v>171</v>
      </c>
      <c r="C47" s="41" t="s">
        <v>172</v>
      </c>
      <c r="D47" s="41"/>
    </row>
    <row r="48" spans="1:4" ht="12.75">
      <c r="A48" s="60"/>
      <c r="B48" s="41" t="s">
        <v>173</v>
      </c>
      <c r="C48" s="41" t="s">
        <v>174</v>
      </c>
      <c r="D48" s="41"/>
    </row>
    <row r="49" spans="1:4" ht="12.75">
      <c r="A49" s="61"/>
      <c r="B49" s="58"/>
      <c r="C49" s="58"/>
      <c r="D49" s="58"/>
    </row>
    <row r="50" ht="12.75">
      <c r="A50" s="59"/>
    </row>
    <row r="51" spans="1:4" ht="12.75">
      <c r="A51" s="18" t="s">
        <v>175</v>
      </c>
      <c r="B51" s="41"/>
      <c r="C51" s="41" t="s">
        <v>158</v>
      </c>
      <c r="D51" s="41" t="s">
        <v>176</v>
      </c>
    </row>
    <row r="52" spans="1:4" ht="38.25">
      <c r="A52" s="55"/>
      <c r="B52" s="48" t="s">
        <v>177</v>
      </c>
      <c r="C52" s="41" t="s">
        <v>158</v>
      </c>
      <c r="D52" s="41"/>
    </row>
    <row r="53" spans="1:4" ht="12.75">
      <c r="A53" s="55"/>
      <c r="B53" s="41" t="s">
        <v>164</v>
      </c>
      <c r="C53" s="41" t="s">
        <v>154</v>
      </c>
      <c r="D53" s="41"/>
    </row>
    <row r="54" spans="1:4" ht="12.75">
      <c r="A54" s="55"/>
      <c r="B54" s="41" t="s">
        <v>178</v>
      </c>
      <c r="C54" s="41" t="s">
        <v>131</v>
      </c>
      <c r="D54" s="41"/>
    </row>
    <row r="55" spans="1:4" ht="12.75">
      <c r="A55" s="56"/>
      <c r="B55" s="47"/>
      <c r="C55" s="47"/>
      <c r="D55" s="47"/>
    </row>
    <row r="56" spans="1:4" ht="12.75">
      <c r="A56" s="55"/>
      <c r="B56" s="41"/>
      <c r="C56" s="41"/>
      <c r="D56" s="41"/>
    </row>
    <row r="57" spans="1:4" ht="25.5">
      <c r="A57" s="62" t="s">
        <v>179</v>
      </c>
      <c r="B57" s="41"/>
      <c r="C57" s="41" t="s">
        <v>158</v>
      </c>
      <c r="D57" s="41" t="s">
        <v>180</v>
      </c>
    </row>
    <row r="58" spans="1:4" ht="12.75">
      <c r="A58" s="55"/>
      <c r="B58" s="48" t="s">
        <v>181</v>
      </c>
      <c r="C58" s="41" t="s">
        <v>158</v>
      </c>
      <c r="D58" s="41" t="s">
        <v>182</v>
      </c>
    </row>
    <row r="59" spans="1:4" ht="12.75">
      <c r="A59" s="55"/>
      <c r="B59" s="41" t="s">
        <v>164</v>
      </c>
      <c r="C59" s="41" t="s">
        <v>165</v>
      </c>
      <c r="D59" s="41"/>
    </row>
    <row r="60" spans="1:4" ht="12.75">
      <c r="A60" s="55"/>
      <c r="B60" s="41" t="s">
        <v>166</v>
      </c>
      <c r="C60" s="41" t="s">
        <v>165</v>
      </c>
      <c r="D60" s="41"/>
    </row>
    <row r="61" spans="1:4" ht="25.5">
      <c r="A61" s="63"/>
      <c r="B61" s="48" t="s">
        <v>183</v>
      </c>
      <c r="C61" s="41" t="s">
        <v>158</v>
      </c>
      <c r="D61" s="41" t="s">
        <v>184</v>
      </c>
    </row>
    <row r="62" spans="1:4" ht="12.75">
      <c r="A62" s="63"/>
      <c r="B62" s="48" t="s">
        <v>185</v>
      </c>
      <c r="C62" s="41" t="s">
        <v>158</v>
      </c>
      <c r="D62" s="41" t="s">
        <v>186</v>
      </c>
    </row>
    <row r="63" spans="1:4" ht="12.75">
      <c r="A63" s="64"/>
      <c r="B63" s="41" t="s">
        <v>187</v>
      </c>
      <c r="C63" s="41" t="s">
        <v>154</v>
      </c>
      <c r="D63" s="41"/>
    </row>
    <row r="64" spans="1:4" ht="12.75">
      <c r="A64" s="55"/>
      <c r="B64" s="48" t="s">
        <v>188</v>
      </c>
      <c r="C64" s="41" t="s">
        <v>131</v>
      </c>
      <c r="D64" s="41"/>
    </row>
    <row r="65" spans="1:4" ht="38.25">
      <c r="A65" s="65"/>
      <c r="B65" s="48" t="s">
        <v>189</v>
      </c>
      <c r="C65" s="41" t="s">
        <v>158</v>
      </c>
      <c r="D65" s="41"/>
    </row>
    <row r="66" spans="1:4" ht="12.75">
      <c r="A66" s="55"/>
      <c r="B66" s="48" t="s">
        <v>190</v>
      </c>
      <c r="C66" s="41" t="s">
        <v>158</v>
      </c>
      <c r="D66" s="41"/>
    </row>
    <row r="67" spans="1:4" ht="12.75">
      <c r="A67" s="66"/>
      <c r="B67" s="47"/>
      <c r="C67" s="52"/>
      <c r="D67" s="47"/>
    </row>
    <row r="68" spans="1:4" ht="12.75">
      <c r="A68" s="55"/>
      <c r="B68" s="67"/>
      <c r="C68" s="42"/>
      <c r="D68" s="41"/>
    </row>
    <row r="69" spans="1:4" ht="12.75">
      <c r="A69" s="18" t="s">
        <v>191</v>
      </c>
      <c r="B69" s="41"/>
      <c r="C69" s="41"/>
      <c r="D69" s="41"/>
    </row>
    <row r="70" spans="1:4" ht="63" customHeight="1">
      <c r="A70" s="64"/>
      <c r="B70" s="48" t="s">
        <v>189</v>
      </c>
      <c r="C70" s="45" t="s">
        <v>158</v>
      </c>
      <c r="D70" s="48" t="s">
        <v>192</v>
      </c>
    </row>
    <row r="71" spans="1:4" ht="12.75">
      <c r="A71" s="68"/>
      <c r="B71" s="47"/>
      <c r="C71" s="46"/>
      <c r="D71" s="47"/>
    </row>
    <row r="72" spans="1:4" ht="12.75">
      <c r="A72" s="63"/>
      <c r="B72" s="69"/>
      <c r="C72" s="45"/>
      <c r="D72" s="41"/>
    </row>
    <row r="73" spans="1:4" ht="12.75">
      <c r="A73" s="18" t="s">
        <v>31</v>
      </c>
      <c r="B73" s="69"/>
      <c r="C73" s="45" t="s">
        <v>193</v>
      </c>
      <c r="D73" s="41" t="s">
        <v>194</v>
      </c>
    </row>
    <row r="74" spans="1:4" ht="12.75">
      <c r="A74" s="55"/>
      <c r="B74" s="41" t="s">
        <v>195</v>
      </c>
      <c r="C74" s="41" t="s">
        <v>196</v>
      </c>
      <c r="D74" s="41"/>
    </row>
    <row r="75" spans="1:4" ht="12.75">
      <c r="A75" s="55"/>
      <c r="B75" s="41" t="s">
        <v>197</v>
      </c>
      <c r="C75" s="41" t="s">
        <v>198</v>
      </c>
      <c r="D75" s="41"/>
    </row>
    <row r="76" spans="1:4" ht="12.75">
      <c r="A76" s="56"/>
      <c r="B76" s="47"/>
      <c r="C76" s="47"/>
      <c r="D76" s="47"/>
    </row>
    <row r="77" spans="1:4" ht="12.75">
      <c r="A77" s="55"/>
      <c r="B77" s="41"/>
      <c r="C77" s="41"/>
      <c r="D77" s="41"/>
    </row>
    <row r="78" spans="1:4" ht="12.75">
      <c r="A78" s="18" t="s">
        <v>191</v>
      </c>
      <c r="B78" s="41"/>
      <c r="C78" s="45" t="s">
        <v>158</v>
      </c>
      <c r="D78" s="41" t="s">
        <v>199</v>
      </c>
    </row>
    <row r="79" spans="1:4" ht="12.75">
      <c r="A79" s="55"/>
      <c r="B79" s="41" t="s">
        <v>200</v>
      </c>
      <c r="C79" s="41" t="s">
        <v>201</v>
      </c>
      <c r="D79" s="41"/>
    </row>
    <row r="80" spans="1:4" ht="12.75">
      <c r="A80" s="63"/>
      <c r="B80" s="41" t="s">
        <v>202</v>
      </c>
      <c r="C80" s="41" t="s">
        <v>154</v>
      </c>
      <c r="D80" s="41"/>
    </row>
    <row r="81" spans="1:4" ht="12.75">
      <c r="A81" s="55"/>
      <c r="B81" s="41" t="s">
        <v>203</v>
      </c>
      <c r="C81" s="41" t="s">
        <v>198</v>
      </c>
      <c r="D81" s="41"/>
    </row>
    <row r="82" spans="1:4" ht="12.75">
      <c r="A82" s="55"/>
      <c r="B82" s="41" t="s">
        <v>204</v>
      </c>
      <c r="C82" s="41" t="s">
        <v>198</v>
      </c>
      <c r="D82" s="41"/>
    </row>
    <row r="83" spans="1:4" ht="12.75">
      <c r="A83" s="56"/>
      <c r="B83" s="47"/>
      <c r="C83" s="47"/>
      <c r="D83" s="47"/>
    </row>
    <row r="84" spans="1:4" ht="12.75">
      <c r="A84" s="55"/>
      <c r="B84" s="41"/>
      <c r="C84" s="41"/>
      <c r="D84" s="41"/>
    </row>
    <row r="85" spans="1:4" ht="12.75">
      <c r="A85" s="18" t="s">
        <v>205</v>
      </c>
      <c r="B85" s="41"/>
      <c r="C85" s="41" t="s">
        <v>158</v>
      </c>
      <c r="D85" s="41" t="s">
        <v>206</v>
      </c>
    </row>
    <row r="86" spans="1:4" ht="12.75">
      <c r="A86" s="63"/>
      <c r="B86" s="41" t="s">
        <v>207</v>
      </c>
      <c r="C86" s="41" t="s">
        <v>158</v>
      </c>
      <c r="D86" s="41"/>
    </row>
    <row r="87" spans="1:4" ht="12.75">
      <c r="A87" s="55"/>
      <c r="B87" s="41" t="s">
        <v>208</v>
      </c>
      <c r="C87" s="41" t="s">
        <v>154</v>
      </c>
      <c r="D87" s="41"/>
    </row>
    <row r="88" spans="1:4" ht="12.75">
      <c r="A88" s="55"/>
      <c r="B88" s="41"/>
      <c r="C88" s="41"/>
      <c r="D88" s="41"/>
    </row>
    <row r="89" spans="1:4" ht="12.75">
      <c r="A89" s="56"/>
      <c r="B89" s="47"/>
      <c r="C89" s="47"/>
      <c r="D89" s="47"/>
    </row>
    <row r="90" spans="1:4" ht="12.75">
      <c r="A90" s="55"/>
      <c r="B90" s="41"/>
      <c r="C90" s="41"/>
      <c r="D90" s="41"/>
    </row>
    <row r="91" spans="1:4" ht="12.75">
      <c r="A91" s="18" t="s">
        <v>209</v>
      </c>
      <c r="B91" s="41"/>
      <c r="C91" s="41" t="s">
        <v>158</v>
      </c>
      <c r="D91" s="41" t="s">
        <v>210</v>
      </c>
    </row>
    <row r="92" spans="1:4" ht="12.75">
      <c r="A92" s="55"/>
      <c r="B92" s="41" t="s">
        <v>211</v>
      </c>
      <c r="C92" s="41" t="s">
        <v>201</v>
      </c>
      <c r="D92" s="41"/>
    </row>
    <row r="93" spans="1:4" ht="12.75">
      <c r="A93" s="63"/>
      <c r="B93" s="41" t="s">
        <v>212</v>
      </c>
      <c r="C93" s="41" t="s">
        <v>213</v>
      </c>
      <c r="D93" s="41"/>
    </row>
    <row r="94" spans="1:4" ht="12.75">
      <c r="A94" s="55"/>
      <c r="B94" s="41" t="s">
        <v>214</v>
      </c>
      <c r="C94" s="41" t="s">
        <v>198</v>
      </c>
      <c r="D94" s="41"/>
    </row>
    <row r="95" spans="1:4" ht="12.75">
      <c r="A95" s="56"/>
      <c r="B95" s="47"/>
      <c r="C95" s="47"/>
      <c r="D95" s="47"/>
    </row>
    <row r="96" spans="1:4" ht="12.75">
      <c r="A96" s="55"/>
      <c r="B96" s="41"/>
      <c r="C96" s="41"/>
      <c r="D96" s="41"/>
    </row>
    <row r="97" spans="1:4" ht="12.75">
      <c r="A97" s="18" t="s">
        <v>60</v>
      </c>
      <c r="B97" s="41"/>
      <c r="C97" s="41" t="s">
        <v>158</v>
      </c>
      <c r="D97" s="41" t="s">
        <v>215</v>
      </c>
    </row>
    <row r="98" spans="1:4" ht="12.75">
      <c r="A98" s="55"/>
      <c r="B98" s="41" t="s">
        <v>216</v>
      </c>
      <c r="C98" s="41" t="s">
        <v>217</v>
      </c>
      <c r="D98" s="41"/>
    </row>
    <row r="99" spans="1:4" ht="12.75">
      <c r="A99" s="55"/>
      <c r="B99" s="41" t="s">
        <v>218</v>
      </c>
      <c r="C99" s="41" t="s">
        <v>165</v>
      </c>
      <c r="D99" s="41"/>
    </row>
    <row r="100" spans="1:4" ht="12.75">
      <c r="A100" s="57"/>
      <c r="B100" s="58"/>
      <c r="C100" s="58"/>
      <c r="D100" s="58"/>
    </row>
    <row r="101" spans="1:4" s="72" customFormat="1" ht="12" customHeight="1">
      <c r="A101" s="70"/>
      <c r="B101" s="71"/>
      <c r="C101" s="71"/>
      <c r="D101" s="71"/>
    </row>
    <row r="102" spans="1:4" s="72" customFormat="1" ht="12.75">
      <c r="A102" s="73"/>
      <c r="B102" s="71"/>
      <c r="C102" s="71"/>
      <c r="D102" s="71"/>
    </row>
    <row r="103" spans="1:4" s="72" customFormat="1" ht="12.75">
      <c r="A103" s="24" t="s">
        <v>73</v>
      </c>
      <c r="B103" s="71"/>
      <c r="C103" s="71" t="s">
        <v>158</v>
      </c>
      <c r="D103" s="71" t="s">
        <v>219</v>
      </c>
    </row>
    <row r="104" spans="1:4" s="72" customFormat="1" ht="12.75">
      <c r="A104" s="24"/>
      <c r="B104" s="71" t="s">
        <v>220</v>
      </c>
      <c r="C104" s="71" t="s">
        <v>158</v>
      </c>
      <c r="D104" s="71"/>
    </row>
    <row r="105" spans="1:4" s="72" customFormat="1" ht="12.75">
      <c r="A105" s="24"/>
      <c r="B105" s="71" t="s">
        <v>221</v>
      </c>
      <c r="C105" s="71" t="s">
        <v>158</v>
      </c>
      <c r="D105" s="71"/>
    </row>
    <row r="106" spans="1:4" s="72" customFormat="1" ht="12.75">
      <c r="A106" s="24"/>
      <c r="B106" s="71" t="s">
        <v>222</v>
      </c>
      <c r="C106" s="71" t="s">
        <v>223</v>
      </c>
      <c r="D106" s="71"/>
    </row>
    <row r="107" spans="1:4" s="72" customFormat="1" ht="12.75">
      <c r="A107" s="74"/>
      <c r="B107" s="75"/>
      <c r="C107" s="75"/>
      <c r="D107" s="75"/>
    </row>
    <row r="108" ht="12.75">
      <c r="A108" s="59"/>
    </row>
    <row r="109" ht="12.75">
      <c r="A109" s="59"/>
    </row>
    <row r="110" ht="12.75">
      <c r="A110" s="59"/>
    </row>
    <row r="111" ht="12.75">
      <c r="A111" s="59"/>
    </row>
    <row r="112" ht="12.75">
      <c r="A112" s="59"/>
    </row>
    <row r="113" ht="12.75">
      <c r="A113" s="59"/>
    </row>
    <row r="114" ht="12.75">
      <c r="A114" s="59"/>
    </row>
    <row r="115" ht="12.75">
      <c r="A115" s="59"/>
    </row>
    <row r="116" ht="12.75">
      <c r="A116" s="59"/>
    </row>
    <row r="117" ht="12.75">
      <c r="A117" s="59"/>
    </row>
    <row r="118" ht="12.75">
      <c r="A118" s="59"/>
    </row>
    <row r="119" ht="12.75">
      <c r="A119" s="59"/>
    </row>
    <row r="120" ht="12.75">
      <c r="A120" s="59"/>
    </row>
    <row r="121" ht="12.75">
      <c r="A121" s="59"/>
    </row>
    <row r="122" ht="12.75">
      <c r="A122" s="59"/>
    </row>
    <row r="123" ht="12.75">
      <c r="A123" s="59"/>
    </row>
    <row r="124" ht="12.75">
      <c r="A124" s="59"/>
    </row>
    <row r="125" ht="12.75">
      <c r="A125" s="59"/>
    </row>
    <row r="126" ht="12.75">
      <c r="A126" s="59"/>
    </row>
    <row r="127" ht="12.75">
      <c r="A127" s="59"/>
    </row>
    <row r="128" ht="12.75">
      <c r="A128" s="59"/>
    </row>
    <row r="129" ht="12.75">
      <c r="A129" s="59"/>
    </row>
    <row r="130" ht="12.75">
      <c r="A130" s="59"/>
    </row>
    <row r="131" ht="12.75">
      <c r="A131" s="59"/>
    </row>
    <row r="132" ht="12.75">
      <c r="A132" s="59"/>
    </row>
    <row r="133" ht="12.75">
      <c r="A133" s="59"/>
    </row>
    <row r="134" ht="12.75">
      <c r="A134" s="59"/>
    </row>
    <row r="135" ht="12.75">
      <c r="A135" s="59"/>
    </row>
    <row r="136" ht="12.75">
      <c r="A136" s="59"/>
    </row>
    <row r="137" ht="12.75">
      <c r="A137" s="59"/>
    </row>
    <row r="138" ht="12.75">
      <c r="A138" s="59"/>
    </row>
    <row r="139" ht="12.75">
      <c r="A139" s="59"/>
    </row>
    <row r="140" ht="12.75">
      <c r="A140" s="59"/>
    </row>
    <row r="141" ht="12.75">
      <c r="A141" s="59"/>
    </row>
    <row r="142" ht="12.75">
      <c r="A142" s="59"/>
    </row>
    <row r="143" ht="12.75">
      <c r="A143" s="59"/>
    </row>
    <row r="144" ht="12.75">
      <c r="A144" s="59"/>
    </row>
    <row r="145" ht="12.75">
      <c r="A145" s="59"/>
    </row>
    <row r="146" ht="12.75">
      <c r="A146" s="59"/>
    </row>
    <row r="147" ht="12.75">
      <c r="A147" s="59"/>
    </row>
    <row r="148" ht="12.75">
      <c r="A148" s="59"/>
    </row>
    <row r="149" ht="12.75">
      <c r="A149" s="59"/>
    </row>
    <row r="150" ht="12.75">
      <c r="A150" s="59"/>
    </row>
    <row r="151" ht="12.75">
      <c r="A151" s="59"/>
    </row>
    <row r="152" ht="12.75">
      <c r="A152" s="59"/>
    </row>
    <row r="153" ht="12.75">
      <c r="A153" s="59"/>
    </row>
    <row r="154" ht="12.75">
      <c r="A154" s="59"/>
    </row>
    <row r="155" ht="12.75">
      <c r="A155" s="59"/>
    </row>
    <row r="156" ht="12.75">
      <c r="A156" s="59"/>
    </row>
    <row r="157" ht="12.75">
      <c r="A157" s="59"/>
    </row>
    <row r="158" ht="12.75">
      <c r="A158" s="59"/>
    </row>
    <row r="159" ht="12.75">
      <c r="A159" s="59"/>
    </row>
    <row r="160" ht="12.75">
      <c r="A160" s="59"/>
    </row>
    <row r="161" ht="12.75">
      <c r="A161" s="59"/>
    </row>
    <row r="162" ht="12.75">
      <c r="A162" s="59"/>
    </row>
    <row r="163" ht="12.75">
      <c r="A163" s="59"/>
    </row>
    <row r="164" ht="12.75">
      <c r="A164" s="59"/>
    </row>
    <row r="165" ht="12.75">
      <c r="A165" s="59"/>
    </row>
    <row r="166" ht="12.75">
      <c r="A166" s="59"/>
    </row>
    <row r="167" ht="12.75">
      <c r="A167" s="59"/>
    </row>
    <row r="168" ht="12.75">
      <c r="A168" s="59"/>
    </row>
    <row r="169" ht="12.75">
      <c r="A169" s="59"/>
    </row>
    <row r="170" ht="12.75">
      <c r="A170" s="59"/>
    </row>
    <row r="171" ht="12.75">
      <c r="A171" s="59"/>
    </row>
    <row r="172" ht="12.75">
      <c r="A172" s="59"/>
    </row>
    <row r="173" ht="12.75">
      <c r="A173" s="59"/>
    </row>
    <row r="174" ht="12.75">
      <c r="A174" s="59"/>
    </row>
    <row r="175" ht="12.75">
      <c r="A175" s="59"/>
    </row>
    <row r="176" ht="12.75">
      <c r="A176" s="59"/>
    </row>
    <row r="177" ht="12.75">
      <c r="A177" s="59"/>
    </row>
    <row r="178" ht="12.75">
      <c r="A178" s="59"/>
    </row>
    <row r="179" ht="12.75">
      <c r="A179" s="59"/>
    </row>
    <row r="180" ht="12.75">
      <c r="A180" s="59"/>
    </row>
    <row r="181" ht="12.75">
      <c r="A181" s="59"/>
    </row>
    <row r="182" ht="12.75">
      <c r="A182" s="59"/>
    </row>
    <row r="183" ht="12.75">
      <c r="A183" s="59"/>
    </row>
    <row r="184" ht="12.75">
      <c r="A184" s="59"/>
    </row>
    <row r="185" ht="12.75">
      <c r="A185" s="59"/>
    </row>
    <row r="186" ht="12.75">
      <c r="A186" s="59"/>
    </row>
    <row r="187" ht="12.75">
      <c r="A187" s="59"/>
    </row>
    <row r="188" ht="12.75">
      <c r="A188" s="59"/>
    </row>
    <row r="189" ht="12.75">
      <c r="A189" s="59"/>
    </row>
    <row r="190" ht="12.75">
      <c r="A190" s="59"/>
    </row>
    <row r="191" ht="12.75">
      <c r="A191" s="59"/>
    </row>
    <row r="192" ht="12.75">
      <c r="A192" s="59"/>
    </row>
    <row r="193" ht="12.75">
      <c r="A193" s="59"/>
    </row>
    <row r="194" ht="12.75">
      <c r="A194" s="59"/>
    </row>
    <row r="195" ht="12.75">
      <c r="A195" s="59"/>
    </row>
    <row r="196" ht="12.75">
      <c r="A196" s="59"/>
    </row>
    <row r="197" ht="12.75">
      <c r="A197" s="59"/>
    </row>
    <row r="198" ht="12.75">
      <c r="A198" s="59"/>
    </row>
    <row r="199" ht="12.75">
      <c r="A199" s="59"/>
    </row>
    <row r="200" ht="12.75">
      <c r="A200" s="59"/>
    </row>
    <row r="201" ht="12.75">
      <c r="A201" s="59"/>
    </row>
    <row r="202" ht="12.75">
      <c r="A202" s="59"/>
    </row>
    <row r="203" ht="12.75">
      <c r="A203" s="59"/>
    </row>
    <row r="204" ht="12.75">
      <c r="A204" s="59"/>
    </row>
    <row r="205" ht="12.75">
      <c r="A205" s="59"/>
    </row>
    <row r="206" ht="12.75">
      <c r="A206" s="59"/>
    </row>
    <row r="207" ht="12.75">
      <c r="A207" s="59"/>
    </row>
    <row r="208" ht="12.75">
      <c r="A208" s="59"/>
    </row>
    <row r="209" ht="12.75">
      <c r="A209" s="59"/>
    </row>
    <row r="210" ht="12.75">
      <c r="A210" s="59"/>
    </row>
    <row r="211" ht="12.75">
      <c r="A211" s="59"/>
    </row>
    <row r="212" ht="12.75">
      <c r="A212" s="59"/>
    </row>
    <row r="213" ht="12.75">
      <c r="A213" s="59"/>
    </row>
    <row r="214" ht="12.75">
      <c r="A214" s="59"/>
    </row>
    <row r="215" ht="12.75">
      <c r="A215" s="59"/>
    </row>
    <row r="216" ht="12.75">
      <c r="A216" s="59"/>
    </row>
    <row r="217" ht="12.75">
      <c r="A217" s="59"/>
    </row>
    <row r="218" ht="12.75">
      <c r="A218" s="59"/>
    </row>
    <row r="219" ht="12.75">
      <c r="A219" s="59"/>
    </row>
    <row r="220" ht="12.75">
      <c r="A220" s="59"/>
    </row>
    <row r="221" ht="12.75">
      <c r="A221" s="59"/>
    </row>
    <row r="222" ht="12.75">
      <c r="A222" s="59"/>
    </row>
    <row r="223" ht="12.75">
      <c r="A223" s="59"/>
    </row>
    <row r="224" ht="12.75">
      <c r="A224" s="59"/>
    </row>
    <row r="225" ht="12.75">
      <c r="A225" s="59"/>
    </row>
    <row r="226" ht="12.75">
      <c r="A226" s="59"/>
    </row>
    <row r="227" ht="12.75">
      <c r="A227" s="59"/>
    </row>
    <row r="228" ht="12.75">
      <c r="A228" s="59"/>
    </row>
    <row r="229" ht="12.75">
      <c r="A229" s="59"/>
    </row>
    <row r="230" ht="12.75">
      <c r="A230" s="59"/>
    </row>
    <row r="231" ht="12.75">
      <c r="A231" s="59"/>
    </row>
    <row r="232" ht="12.75">
      <c r="A232" s="59"/>
    </row>
    <row r="233" ht="12.75">
      <c r="A233" s="59"/>
    </row>
    <row r="234" ht="12.75">
      <c r="A234" s="59"/>
    </row>
    <row r="235" ht="12.75">
      <c r="A235" s="59"/>
    </row>
  </sheetData>
  <mergeCells count="2">
    <mergeCell ref="A1:D1"/>
    <mergeCell ref="C19:C22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workbookViewId="0" topLeftCell="A1">
      <selection activeCell="B4" sqref="B4"/>
    </sheetView>
  </sheetViews>
  <sheetFormatPr defaultColWidth="9.140625" defaultRowHeight="12.75"/>
  <cols>
    <col min="1" max="1" width="38.00390625" style="157" customWidth="1"/>
    <col min="2" max="2" width="30.00390625" style="157" customWidth="1"/>
    <col min="3" max="3" width="27.57421875" style="157" customWidth="1"/>
    <col min="4" max="4" width="11.28125" style="157" bestFit="1" customWidth="1"/>
    <col min="5" max="16384" width="9.140625" style="157" customWidth="1"/>
  </cols>
  <sheetData>
    <row r="2" spans="1:3" ht="18">
      <c r="A2" s="165" t="s">
        <v>313</v>
      </c>
      <c r="B2" s="377" t="s">
        <v>351</v>
      </c>
      <c r="C2" s="378"/>
    </row>
    <row r="3" spans="1:2" s="168" customFormat="1" ht="18">
      <c r="A3" s="166"/>
      <c r="B3" s="167"/>
    </row>
    <row r="4" spans="1:4" ht="90">
      <c r="A4" s="213" t="s">
        <v>409</v>
      </c>
      <c r="B4" s="208"/>
      <c r="C4" s="214"/>
      <c r="D4" s="214"/>
    </row>
    <row r="5" spans="1:4" ht="18">
      <c r="A5" s="166"/>
      <c r="B5" s="208"/>
      <c r="C5" s="214"/>
      <c r="D5" s="214"/>
    </row>
    <row r="6" spans="1:4" ht="18">
      <c r="A6" s="166" t="s">
        <v>310</v>
      </c>
      <c r="B6" s="225" t="s">
        <v>314</v>
      </c>
      <c r="C6" s="225" t="s">
        <v>315</v>
      </c>
      <c r="D6" s="214"/>
    </row>
    <row r="7" spans="1:4" ht="9.75" customHeight="1">
      <c r="A7" s="166"/>
      <c r="B7" s="226"/>
      <c r="C7" s="226"/>
      <c r="D7" s="214"/>
    </row>
    <row r="8" spans="1:4" ht="18">
      <c r="A8" s="214"/>
      <c r="B8" s="210"/>
      <c r="C8" s="210"/>
      <c r="D8" s="214"/>
    </row>
    <row r="9" spans="1:4" ht="18">
      <c r="A9" s="214"/>
      <c r="B9" s="210"/>
      <c r="C9" s="210"/>
      <c r="D9" s="214"/>
    </row>
    <row r="10" spans="1:4" ht="18">
      <c r="A10" s="166" t="s">
        <v>311</v>
      </c>
      <c r="B10" s="225" t="s">
        <v>314</v>
      </c>
      <c r="C10" s="225" t="s">
        <v>315</v>
      </c>
      <c r="D10" s="214"/>
    </row>
    <row r="11" spans="1:4" ht="18">
      <c r="A11" s="214"/>
      <c r="B11" s="224"/>
      <c r="C11" s="215"/>
      <c r="D11" s="217" t="s">
        <v>308</v>
      </c>
    </row>
    <row r="12" spans="1:4" ht="12.75">
      <c r="A12" s="162"/>
      <c r="C12" s="170"/>
      <c r="D12" s="173"/>
    </row>
    <row r="13" spans="1:4" ht="12.75">
      <c r="A13" s="163"/>
      <c r="C13" s="170"/>
      <c r="D13" s="173"/>
    </row>
    <row r="14" spans="1:4" ht="15.75">
      <c r="A14" s="172"/>
      <c r="B14" s="174"/>
      <c r="C14" s="170"/>
      <c r="D14" s="173"/>
    </row>
    <row r="15" spans="3:4" ht="12.75">
      <c r="C15" s="170"/>
      <c r="D15" s="173"/>
    </row>
    <row r="16" ht="12.75">
      <c r="C16" s="170"/>
    </row>
    <row r="17" spans="2:4" ht="12.75">
      <c r="B17" s="174"/>
      <c r="C17" s="170"/>
      <c r="D17" s="173"/>
    </row>
    <row r="18" spans="2:4" ht="12.75">
      <c r="B18" s="182"/>
      <c r="C18" s="170"/>
      <c r="D18" s="173"/>
    </row>
    <row r="19" ht="12.75">
      <c r="C19" s="170"/>
    </row>
  </sheetData>
  <mergeCells count="1">
    <mergeCell ref="B2:C2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B15"/>
  <sheetViews>
    <sheetView workbookViewId="0" topLeftCell="A1">
      <selection activeCell="A15" sqref="A15"/>
    </sheetView>
  </sheetViews>
  <sheetFormatPr defaultColWidth="9.140625" defaultRowHeight="12.75"/>
  <cols>
    <col min="1" max="1" width="45.57421875" style="157" customWidth="1"/>
    <col min="2" max="2" width="54.140625" style="157" bestFit="1" customWidth="1"/>
    <col min="3" max="16384" width="9.140625" style="157" customWidth="1"/>
  </cols>
  <sheetData>
    <row r="2" spans="1:2" ht="18" customHeight="1">
      <c r="A2" s="155" t="s">
        <v>377</v>
      </c>
      <c r="B2" s="156" t="s">
        <v>351</v>
      </c>
    </row>
    <row r="3" spans="1:2" s="168" customFormat="1" ht="20.25">
      <c r="A3" s="227" t="s">
        <v>316</v>
      </c>
      <c r="B3" s="167"/>
    </row>
    <row r="4" spans="1:2" ht="18">
      <c r="A4" s="228"/>
      <c r="B4" s="229" t="s">
        <v>304</v>
      </c>
    </row>
    <row r="5" spans="1:2" ht="36">
      <c r="A5" s="230" t="s">
        <v>317</v>
      </c>
      <c r="B5" s="231" t="s">
        <v>305</v>
      </c>
    </row>
    <row r="6" spans="1:2" ht="18">
      <c r="A6" s="228"/>
      <c r="B6" s="232"/>
    </row>
    <row r="7" spans="1:2" ht="18">
      <c r="A7" s="228"/>
      <c r="B7" s="232"/>
    </row>
    <row r="8" spans="1:2" ht="18.75" customHeight="1">
      <c r="A8" s="230" t="s">
        <v>319</v>
      </c>
      <c r="B8" s="231"/>
    </row>
    <row r="9" spans="1:2" ht="18">
      <c r="A9" s="233" t="s">
        <v>357</v>
      </c>
      <c r="B9" s="234"/>
    </row>
    <row r="10" spans="1:2" ht="18">
      <c r="A10" s="235" t="s">
        <v>353</v>
      </c>
      <c r="B10" s="236" t="s">
        <v>410</v>
      </c>
    </row>
    <row r="11" spans="1:2" ht="18">
      <c r="A11" s="235" t="s">
        <v>354</v>
      </c>
      <c r="B11" s="236" t="s">
        <v>410</v>
      </c>
    </row>
    <row r="12" spans="1:2" ht="18">
      <c r="A12" s="235" t="s">
        <v>355</v>
      </c>
      <c r="B12" s="236" t="s">
        <v>410</v>
      </c>
    </row>
    <row r="13" spans="1:2" ht="18">
      <c r="A13" s="235" t="s">
        <v>356</v>
      </c>
      <c r="B13" s="236" t="s">
        <v>410</v>
      </c>
    </row>
    <row r="14" spans="1:2" ht="18">
      <c r="A14" s="228"/>
      <c r="B14" s="228"/>
    </row>
    <row r="15" spans="1:2" ht="36">
      <c r="A15" s="230" t="s">
        <v>320</v>
      </c>
      <c r="B15" s="236" t="s">
        <v>338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2:G18"/>
  <sheetViews>
    <sheetView workbookViewId="0" topLeftCell="A1">
      <selection activeCell="E5" sqref="E5"/>
    </sheetView>
  </sheetViews>
  <sheetFormatPr defaultColWidth="9.140625" defaultRowHeight="12.75"/>
  <cols>
    <col min="1" max="1" width="37.421875" style="157" customWidth="1"/>
    <col min="2" max="5" width="10.00390625" style="157" customWidth="1"/>
    <col min="6" max="6" width="11.140625" style="157" customWidth="1"/>
    <col min="7" max="7" width="11.57421875" style="157" customWidth="1"/>
    <col min="8" max="16384" width="9.140625" style="157" customWidth="1"/>
  </cols>
  <sheetData>
    <row r="1" ht="12.75"/>
    <row r="2" spans="1:4" ht="18">
      <c r="A2" s="165" t="s">
        <v>321</v>
      </c>
      <c r="B2" s="380" t="s">
        <v>351</v>
      </c>
      <c r="C2" s="380"/>
      <c r="D2" s="380"/>
    </row>
    <row r="3" spans="1:4" ht="18">
      <c r="A3" s="166"/>
      <c r="B3" s="167"/>
      <c r="C3" s="167"/>
      <c r="D3" s="167"/>
    </row>
    <row r="4" spans="1:7" ht="72">
      <c r="A4" s="213" t="s">
        <v>322</v>
      </c>
      <c r="B4" s="167"/>
      <c r="C4" s="167"/>
      <c r="D4" s="167"/>
      <c r="E4" s="214"/>
      <c r="F4" s="214"/>
      <c r="G4" s="214"/>
    </row>
    <row r="5" spans="1:7" ht="18">
      <c r="A5" s="166"/>
      <c r="B5" s="167"/>
      <c r="C5" s="167"/>
      <c r="D5" s="167"/>
      <c r="E5" s="214"/>
      <c r="F5" s="214"/>
      <c r="G5" s="214"/>
    </row>
    <row r="6" spans="1:7" ht="18.75" thickBot="1">
      <c r="A6" s="379" t="s">
        <v>323</v>
      </c>
      <c r="B6" s="379"/>
      <c r="C6" s="214"/>
      <c r="D6" s="214"/>
      <c r="E6" s="214"/>
      <c r="F6" s="214"/>
      <c r="G6" s="214"/>
    </row>
    <row r="7" spans="1:7" ht="18">
      <c r="A7" s="237"/>
      <c r="B7" s="381"/>
      <c r="C7" s="384" t="s">
        <v>324</v>
      </c>
      <c r="D7" s="391" t="s">
        <v>325</v>
      </c>
      <c r="E7" s="392"/>
      <c r="F7" s="392"/>
      <c r="G7" s="393"/>
    </row>
    <row r="8" spans="1:7" ht="16.5" customHeight="1">
      <c r="A8" s="244" t="s">
        <v>337</v>
      </c>
      <c r="B8" s="382"/>
      <c r="C8" s="385"/>
      <c r="D8" s="389" t="s">
        <v>412</v>
      </c>
      <c r="E8" s="389"/>
      <c r="F8" s="389"/>
      <c r="G8" s="390"/>
    </row>
    <row r="9" spans="1:7" ht="16.5" customHeight="1">
      <c r="A9" s="400" t="s">
        <v>339</v>
      </c>
      <c r="B9" s="382"/>
      <c r="C9" s="385"/>
      <c r="D9" s="397" t="s">
        <v>411</v>
      </c>
      <c r="E9" s="398"/>
      <c r="F9" s="398"/>
      <c r="G9" s="399"/>
    </row>
    <row r="10" spans="1:7" ht="18.75" thickBot="1">
      <c r="A10" s="401"/>
      <c r="B10" s="383"/>
      <c r="C10" s="386"/>
      <c r="D10" s="266">
        <v>1</v>
      </c>
      <c r="E10" s="266">
        <v>2</v>
      </c>
      <c r="F10" s="266">
        <v>3</v>
      </c>
      <c r="G10" s="267">
        <v>4</v>
      </c>
    </row>
    <row r="11" spans="1:7" ht="18.75" thickTop="1">
      <c r="A11" s="387" t="s">
        <v>288</v>
      </c>
      <c r="B11" s="388"/>
      <c r="C11" s="394" t="s">
        <v>49</v>
      </c>
      <c r="D11" s="241"/>
      <c r="E11" s="241"/>
      <c r="F11" s="242"/>
      <c r="G11" s="243"/>
    </row>
    <row r="12" spans="1:7" ht="18">
      <c r="A12" s="244" t="s">
        <v>368</v>
      </c>
      <c r="B12" s="245" t="s">
        <v>158</v>
      </c>
      <c r="C12" s="395"/>
      <c r="D12" s="246">
        <f>'Step 5b (LT)'!D16</f>
        <v>6862.049999999999</v>
      </c>
      <c r="E12" s="246">
        <f>'Step 5b (LT)'!E16</f>
        <v>6862.049999999999</v>
      </c>
      <c r="F12" s="246">
        <f>'Step 5b (LT)'!F16</f>
        <v>215.28</v>
      </c>
      <c r="G12" s="247">
        <f>'Step 5b (LT)'!G16</f>
        <v>38.879999999999995</v>
      </c>
    </row>
    <row r="13" spans="1:7" ht="18">
      <c r="A13" s="387" t="s">
        <v>329</v>
      </c>
      <c r="B13" s="388"/>
      <c r="C13" s="395"/>
      <c r="D13" s="248"/>
      <c r="E13" s="248"/>
      <c r="F13" s="249"/>
      <c r="G13" s="250"/>
    </row>
    <row r="14" spans="1:7" ht="18">
      <c r="A14" s="251" t="s">
        <v>365</v>
      </c>
      <c r="B14" s="252" t="s">
        <v>158</v>
      </c>
      <c r="C14" s="395"/>
      <c r="D14" s="253">
        <f>'Step 5b (LT)'!D19</f>
        <v>2272.05</v>
      </c>
      <c r="E14" s="253">
        <f>'Step 5b (LT)'!E19</f>
        <v>2272.05</v>
      </c>
      <c r="F14" s="253">
        <f>'Step 5b (LT)'!F19</f>
        <v>71.28</v>
      </c>
      <c r="G14" s="254">
        <f>'Step 5b (LT)'!G19</f>
        <v>0</v>
      </c>
    </row>
    <row r="15" spans="1:7" ht="18">
      <c r="A15" s="255"/>
      <c r="B15" s="252"/>
      <c r="C15" s="395"/>
      <c r="D15" s="248"/>
      <c r="E15" s="248"/>
      <c r="F15" s="249"/>
      <c r="G15" s="250"/>
    </row>
    <row r="16" spans="1:7" ht="18">
      <c r="A16" s="256" t="s">
        <v>70</v>
      </c>
      <c r="B16" s="257" t="s">
        <v>158</v>
      </c>
      <c r="C16" s="395"/>
      <c r="D16" s="246">
        <f>'Step 5b (LT)'!D21</f>
        <v>4589.999999999999</v>
      </c>
      <c r="E16" s="246">
        <f>'Step 5b (LT)'!E21</f>
        <v>4589.999999999999</v>
      </c>
      <c r="F16" s="246">
        <f>'Step 5b (LT)'!F21</f>
        <v>144</v>
      </c>
      <c r="G16" s="247">
        <f>'Step 5b (LT)'!G21</f>
        <v>38.879999999999995</v>
      </c>
    </row>
    <row r="17" spans="1:7" ht="18">
      <c r="A17" s="256" t="s">
        <v>366</v>
      </c>
      <c r="B17" s="252" t="s">
        <v>158</v>
      </c>
      <c r="C17" s="395"/>
      <c r="D17" s="258">
        <f>'Step 5b (LT)'!D23</f>
        <v>169.82999999999996</v>
      </c>
      <c r="E17" s="258">
        <f>'Step 5b (LT)'!E23</f>
        <v>84.91499999999998</v>
      </c>
      <c r="F17" s="259" t="s">
        <v>49</v>
      </c>
      <c r="G17" s="260" t="s">
        <v>49</v>
      </c>
    </row>
    <row r="18" spans="1:7" ht="18.75" thickBot="1">
      <c r="A18" s="261" t="s">
        <v>232</v>
      </c>
      <c r="B18" s="262" t="s">
        <v>158</v>
      </c>
      <c r="C18" s="396"/>
      <c r="D18" s="263">
        <f>D17</f>
        <v>169.82999999999996</v>
      </c>
      <c r="E18" s="263">
        <f>E17</f>
        <v>84.91499999999998</v>
      </c>
      <c r="F18" s="264">
        <f>F16</f>
        <v>144</v>
      </c>
      <c r="G18" s="265">
        <f>G16</f>
        <v>38.879999999999995</v>
      </c>
    </row>
  </sheetData>
  <mergeCells count="11">
    <mergeCell ref="A11:B11"/>
    <mergeCell ref="D8:G8"/>
    <mergeCell ref="D7:G7"/>
    <mergeCell ref="C11:C18"/>
    <mergeCell ref="A13:B13"/>
    <mergeCell ref="D9:G9"/>
    <mergeCell ref="A9:A10"/>
    <mergeCell ref="A6:B6"/>
    <mergeCell ref="B2:D2"/>
    <mergeCell ref="B7:B10"/>
    <mergeCell ref="C7:C10"/>
  </mergeCells>
  <printOptions/>
  <pageMargins left="0.75" right="0.75" top="1" bottom="1" header="0.4921259845" footer="0.492125984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2:I34"/>
  <sheetViews>
    <sheetView zoomScale="75" zoomScaleNormal="75" workbookViewId="0" topLeftCell="A1">
      <selection activeCell="E4" sqref="E4"/>
    </sheetView>
  </sheetViews>
  <sheetFormatPr defaultColWidth="9.140625" defaultRowHeight="12.75"/>
  <cols>
    <col min="1" max="1" width="37.7109375" style="157" customWidth="1"/>
    <col min="2" max="2" width="11.28125" style="157" customWidth="1"/>
    <col min="3" max="3" width="8.8515625" style="157" customWidth="1"/>
    <col min="4" max="4" width="14.7109375" style="157" customWidth="1"/>
    <col min="5" max="5" width="12.421875" style="157" customWidth="1"/>
    <col min="6" max="6" width="11.8515625" style="157" customWidth="1"/>
    <col min="7" max="7" width="13.00390625" style="157" customWidth="1"/>
    <col min="8" max="8" width="9.140625" style="157" customWidth="1"/>
    <col min="9" max="9" width="14.28125" style="157" bestFit="1" customWidth="1"/>
    <col min="10" max="16384" width="9.140625" style="157" customWidth="1"/>
  </cols>
  <sheetData>
    <row r="1" ht="12.75"/>
    <row r="2" spans="1:7" ht="18">
      <c r="A2" s="165" t="s">
        <v>326</v>
      </c>
      <c r="B2" s="380" t="s">
        <v>351</v>
      </c>
      <c r="C2" s="380"/>
      <c r="D2" s="380"/>
      <c r="E2" s="214"/>
      <c r="F2" s="214"/>
      <c r="G2" s="214"/>
    </row>
    <row r="3" spans="1:7" ht="18">
      <c r="A3" s="166"/>
      <c r="B3" s="167"/>
      <c r="C3" s="167"/>
      <c r="D3" s="167"/>
      <c r="E3" s="214"/>
      <c r="F3" s="214"/>
      <c r="G3" s="214"/>
    </row>
    <row r="4" spans="1:7" ht="60.75">
      <c r="A4" s="283" t="s">
        <v>327</v>
      </c>
      <c r="B4" s="167"/>
      <c r="C4" s="167"/>
      <c r="D4" s="167"/>
      <c r="E4" s="214"/>
      <c r="F4" s="214"/>
      <c r="G4" s="214"/>
    </row>
    <row r="5" spans="1:7" ht="18">
      <c r="A5" s="166"/>
      <c r="B5" s="167"/>
      <c r="C5" s="167"/>
      <c r="D5" s="167"/>
      <c r="E5" s="214"/>
      <c r="F5" s="214"/>
      <c r="G5" s="214"/>
    </row>
    <row r="6" spans="1:7" ht="21" thickBot="1">
      <c r="A6" s="402" t="s">
        <v>323</v>
      </c>
      <c r="B6" s="402"/>
      <c r="C6" s="214"/>
      <c r="D6" s="214"/>
      <c r="E6" s="214"/>
      <c r="F6" s="214"/>
      <c r="G6" s="214"/>
    </row>
    <row r="7" spans="1:9" ht="18">
      <c r="A7" s="237"/>
      <c r="B7" s="381"/>
      <c r="C7" s="384" t="s">
        <v>324</v>
      </c>
      <c r="D7" s="391" t="s">
        <v>325</v>
      </c>
      <c r="E7" s="392"/>
      <c r="F7" s="392"/>
      <c r="G7" s="393"/>
      <c r="I7" s="184" t="s">
        <v>328</v>
      </c>
    </row>
    <row r="8" spans="1:7" ht="18">
      <c r="A8" s="238" t="s">
        <v>337</v>
      </c>
      <c r="B8" s="382"/>
      <c r="C8" s="385"/>
      <c r="D8" s="389" t="s">
        <v>352</v>
      </c>
      <c r="E8" s="389"/>
      <c r="F8" s="389"/>
      <c r="G8" s="390"/>
    </row>
    <row r="9" spans="1:7" ht="18">
      <c r="A9" s="400" t="s">
        <v>339</v>
      </c>
      <c r="B9" s="382"/>
      <c r="C9" s="385"/>
      <c r="D9" s="397" t="s">
        <v>413</v>
      </c>
      <c r="E9" s="398"/>
      <c r="F9" s="398"/>
      <c r="G9" s="399"/>
    </row>
    <row r="10" spans="1:7" ht="18.75" thickBot="1">
      <c r="A10" s="401"/>
      <c r="B10" s="383"/>
      <c r="C10" s="386"/>
      <c r="D10" s="266">
        <v>1</v>
      </c>
      <c r="E10" s="266">
        <v>2</v>
      </c>
      <c r="F10" s="266">
        <v>3</v>
      </c>
      <c r="G10" s="267">
        <v>4</v>
      </c>
    </row>
    <row r="11" spans="1:7" ht="18.75" thickTop="1">
      <c r="A11" s="387" t="s">
        <v>288</v>
      </c>
      <c r="B11" s="388"/>
      <c r="C11" s="394" t="s">
        <v>49</v>
      </c>
      <c r="D11" s="241"/>
      <c r="E11" s="241"/>
      <c r="F11" s="242"/>
      <c r="G11" s="243"/>
    </row>
    <row r="12" spans="1:9" ht="36">
      <c r="A12" s="268" t="s">
        <v>363</v>
      </c>
      <c r="B12" s="269" t="s">
        <v>362</v>
      </c>
      <c r="C12" s="395"/>
      <c r="D12" s="270">
        <v>255</v>
      </c>
      <c r="E12" s="270">
        <v>255</v>
      </c>
      <c r="F12" s="271">
        <f>'Step 5c (LT)'!E16</f>
        <v>8</v>
      </c>
      <c r="G12" s="272">
        <f>'Step 5c (LT)'!F16</f>
        <v>9</v>
      </c>
      <c r="I12" s="189" t="s">
        <v>106</v>
      </c>
    </row>
    <row r="13" spans="1:9" ht="36">
      <c r="A13" s="268" t="s">
        <v>292</v>
      </c>
      <c r="B13" s="269" t="s">
        <v>154</v>
      </c>
      <c r="C13" s="395"/>
      <c r="D13" s="273">
        <v>0.9</v>
      </c>
      <c r="E13" s="273">
        <v>0.9</v>
      </c>
      <c r="F13" s="273">
        <v>0.9</v>
      </c>
      <c r="G13" s="274">
        <v>0.9</v>
      </c>
      <c r="I13" s="403" t="s">
        <v>367</v>
      </c>
    </row>
    <row r="14" spans="1:9" ht="36">
      <c r="A14" s="268" t="s">
        <v>293</v>
      </c>
      <c r="B14" s="269" t="s">
        <v>414</v>
      </c>
      <c r="C14" s="395"/>
      <c r="D14" s="270">
        <f>D12*D13</f>
        <v>229.5</v>
      </c>
      <c r="E14" s="270">
        <f>E12*E13</f>
        <v>229.5</v>
      </c>
      <c r="F14" s="270">
        <f>F12*F13</f>
        <v>7.2</v>
      </c>
      <c r="G14" s="275">
        <f>G12*G13</f>
        <v>8.1</v>
      </c>
      <c r="I14" s="378"/>
    </row>
    <row r="15" spans="1:9" ht="21">
      <c r="A15" s="268" t="s">
        <v>364</v>
      </c>
      <c r="B15" s="269" t="s">
        <v>415</v>
      </c>
      <c r="C15" s="395"/>
      <c r="D15" s="273">
        <v>29.9</v>
      </c>
      <c r="E15" s="273">
        <v>29.9</v>
      </c>
      <c r="F15" s="273">
        <v>29.9</v>
      </c>
      <c r="G15" s="250">
        <v>4.8</v>
      </c>
      <c r="I15" s="378"/>
    </row>
    <row r="16" spans="1:9" ht="18">
      <c r="A16" s="244" t="s">
        <v>368</v>
      </c>
      <c r="B16" s="245" t="s">
        <v>158</v>
      </c>
      <c r="C16" s="395"/>
      <c r="D16" s="246">
        <f>D14*D15</f>
        <v>6862.049999999999</v>
      </c>
      <c r="E16" s="246">
        <f>E14*E15</f>
        <v>6862.049999999999</v>
      </c>
      <c r="F16" s="246">
        <f>F14*F15</f>
        <v>215.28</v>
      </c>
      <c r="G16" s="247">
        <f>G14*G15</f>
        <v>38.879999999999995</v>
      </c>
      <c r="I16" s="378"/>
    </row>
    <row r="17" spans="1:9" ht="18">
      <c r="A17" s="387" t="s">
        <v>329</v>
      </c>
      <c r="B17" s="388"/>
      <c r="C17" s="395"/>
      <c r="D17" s="248"/>
      <c r="E17" s="248"/>
      <c r="F17" s="249"/>
      <c r="G17" s="250"/>
      <c r="I17" s="378"/>
    </row>
    <row r="18" spans="1:9" ht="21">
      <c r="A18" s="276" t="s">
        <v>365</v>
      </c>
      <c r="B18" s="269" t="s">
        <v>416</v>
      </c>
      <c r="C18" s="395"/>
      <c r="D18" s="273">
        <v>9.9</v>
      </c>
      <c r="E18" s="273">
        <v>9.9</v>
      </c>
      <c r="F18" s="273">
        <v>9.9</v>
      </c>
      <c r="G18" s="250">
        <v>0</v>
      </c>
      <c r="I18" s="378"/>
    </row>
    <row r="19" spans="1:7" ht="18">
      <c r="A19" s="251" t="s">
        <v>365</v>
      </c>
      <c r="B19" s="252" t="s">
        <v>158</v>
      </c>
      <c r="C19" s="395"/>
      <c r="D19" s="253">
        <f>D14*D18</f>
        <v>2272.05</v>
      </c>
      <c r="E19" s="253">
        <f>E14*E18</f>
        <v>2272.05</v>
      </c>
      <c r="F19" s="253">
        <f>F14*F18</f>
        <v>71.28</v>
      </c>
      <c r="G19" s="254">
        <f>G14*G18</f>
        <v>0</v>
      </c>
    </row>
    <row r="20" spans="1:7" ht="18">
      <c r="A20" s="255"/>
      <c r="B20" s="252"/>
      <c r="C20" s="395"/>
      <c r="D20" s="248"/>
      <c r="E20" s="248"/>
      <c r="F20" s="249"/>
      <c r="G20" s="250"/>
    </row>
    <row r="21" spans="1:7" s="185" customFormat="1" ht="18">
      <c r="A21" s="256" t="s">
        <v>371</v>
      </c>
      <c r="B21" s="257" t="s">
        <v>158</v>
      </c>
      <c r="C21" s="395"/>
      <c r="D21" s="246">
        <f>D16-D19</f>
        <v>4589.999999999999</v>
      </c>
      <c r="E21" s="246">
        <f>E16-E19</f>
        <v>4589.999999999999</v>
      </c>
      <c r="F21" s="246">
        <f>F16-F19</f>
        <v>144</v>
      </c>
      <c r="G21" s="247">
        <f>G16-G19</f>
        <v>38.879999999999995</v>
      </c>
    </row>
    <row r="22" spans="1:7" ht="18">
      <c r="A22" s="277" t="s">
        <v>301</v>
      </c>
      <c r="B22" s="252" t="s">
        <v>154</v>
      </c>
      <c r="C22" s="395"/>
      <c r="D22" s="278">
        <v>0.037</v>
      </c>
      <c r="E22" s="278">
        <f>D22</f>
        <v>0.037</v>
      </c>
      <c r="F22" s="259"/>
      <c r="G22" s="250"/>
    </row>
    <row r="23" spans="1:7" s="185" customFormat="1" ht="18">
      <c r="A23" s="279" t="s">
        <v>372</v>
      </c>
      <c r="B23" s="257" t="s">
        <v>158</v>
      </c>
      <c r="C23" s="395"/>
      <c r="D23" s="280">
        <f>D21*D22</f>
        <v>169.82999999999996</v>
      </c>
      <c r="E23" s="280">
        <f>E21/2*E22</f>
        <v>84.91499999999998</v>
      </c>
      <c r="F23" s="281"/>
      <c r="G23" s="282"/>
    </row>
    <row r="24" spans="1:7" ht="18.75" thickBot="1">
      <c r="A24" s="261" t="s">
        <v>232</v>
      </c>
      <c r="B24" s="262" t="s">
        <v>158</v>
      </c>
      <c r="C24" s="396"/>
      <c r="D24" s="263">
        <f>D23</f>
        <v>169.82999999999996</v>
      </c>
      <c r="E24" s="263">
        <f>E23</f>
        <v>84.91499999999998</v>
      </c>
      <c r="F24" s="264">
        <f>F21</f>
        <v>144</v>
      </c>
      <c r="G24" s="265">
        <f>G21</f>
        <v>38.879999999999995</v>
      </c>
    </row>
    <row r="34" ht="12.75">
      <c r="C34" s="168"/>
    </row>
  </sheetData>
  <mergeCells count="12">
    <mergeCell ref="I13:I18"/>
    <mergeCell ref="B2:D2"/>
    <mergeCell ref="B7:B10"/>
    <mergeCell ref="C7:C10"/>
    <mergeCell ref="C11:C24"/>
    <mergeCell ref="A11:B11"/>
    <mergeCell ref="D8:G8"/>
    <mergeCell ref="D7:G7"/>
    <mergeCell ref="A17:B17"/>
    <mergeCell ref="D9:G9"/>
    <mergeCell ref="A9:A10"/>
    <mergeCell ref="A6:B6"/>
  </mergeCells>
  <printOptions/>
  <pageMargins left="0.75" right="0.75" top="1" bottom="1" header="0.4921259845" footer="0.492125984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2:F16"/>
  <sheetViews>
    <sheetView workbookViewId="0" topLeftCell="A4">
      <selection activeCell="F21" sqref="F21"/>
    </sheetView>
  </sheetViews>
  <sheetFormatPr defaultColWidth="9.140625" defaultRowHeight="12.75"/>
  <cols>
    <col min="1" max="1" width="40.140625" style="157" bestFit="1" customWidth="1"/>
    <col min="2" max="2" width="6.7109375" style="157" bestFit="1" customWidth="1"/>
    <col min="3" max="3" width="9.8515625" style="157" customWidth="1"/>
    <col min="4" max="4" width="11.00390625" style="157" customWidth="1"/>
    <col min="5" max="5" width="10.140625" style="157" customWidth="1"/>
    <col min="6" max="6" width="12.421875" style="157" customWidth="1"/>
    <col min="7" max="16384" width="9.140625" style="157" customWidth="1"/>
  </cols>
  <sheetData>
    <row r="2" spans="1:4" ht="18" customHeight="1">
      <c r="A2" s="165" t="s">
        <v>330</v>
      </c>
      <c r="B2" s="380" t="s">
        <v>351</v>
      </c>
      <c r="C2" s="380"/>
      <c r="D2" s="380"/>
    </row>
    <row r="3" spans="1:4" ht="18">
      <c r="A3" s="166"/>
      <c r="B3" s="167"/>
      <c r="C3" s="167"/>
      <c r="D3" s="167"/>
    </row>
    <row r="4" spans="1:6" ht="54">
      <c r="A4" s="213" t="s">
        <v>331</v>
      </c>
      <c r="B4" s="167"/>
      <c r="C4" s="167"/>
      <c r="D4" s="167"/>
      <c r="E4" s="214"/>
      <c r="F4" s="214"/>
    </row>
    <row r="5" spans="1:6" ht="18">
      <c r="A5" s="214"/>
      <c r="B5" s="214"/>
      <c r="C5" s="214"/>
      <c r="D5" s="214"/>
      <c r="E5" s="214"/>
      <c r="F5" s="214"/>
    </row>
    <row r="6" spans="1:6" ht="18">
      <c r="A6" s="214"/>
      <c r="B6" s="214"/>
      <c r="C6" s="214"/>
      <c r="D6" s="214"/>
      <c r="E6" s="214"/>
      <c r="F6" s="214"/>
    </row>
    <row r="7" spans="1:6" ht="18">
      <c r="A7" s="284" t="s">
        <v>332</v>
      </c>
      <c r="B7" s="214"/>
      <c r="C7" s="214"/>
      <c r="D7" s="214"/>
      <c r="E7" s="214"/>
      <c r="F7" s="214"/>
    </row>
    <row r="8" spans="1:6" ht="18.75" thickBot="1">
      <c r="A8" s="214"/>
      <c r="B8" s="214"/>
      <c r="C8" s="214"/>
      <c r="D8" s="214"/>
      <c r="E8" s="214"/>
      <c r="F8" s="214"/>
    </row>
    <row r="9" spans="1:6" ht="18">
      <c r="A9" s="237"/>
      <c r="B9" s="381"/>
      <c r="C9" s="391" t="s">
        <v>325</v>
      </c>
      <c r="D9" s="392"/>
      <c r="E9" s="392"/>
      <c r="F9" s="393"/>
    </row>
    <row r="10" spans="1:6" ht="18">
      <c r="A10" s="238" t="s">
        <v>337</v>
      </c>
      <c r="B10" s="382"/>
      <c r="C10" s="389" t="s">
        <v>352</v>
      </c>
      <c r="D10" s="389"/>
      <c r="E10" s="389"/>
      <c r="F10" s="390"/>
    </row>
    <row r="11" spans="1:6" ht="18">
      <c r="A11" s="400" t="s">
        <v>339</v>
      </c>
      <c r="B11" s="382"/>
      <c r="C11" s="397" t="s">
        <v>413</v>
      </c>
      <c r="D11" s="398"/>
      <c r="E11" s="398"/>
      <c r="F11" s="399"/>
    </row>
    <row r="12" spans="1:6" ht="18.75" thickBot="1">
      <c r="A12" s="401"/>
      <c r="B12" s="383"/>
      <c r="C12" s="239">
        <v>1</v>
      </c>
      <c r="D12" s="239">
        <v>2</v>
      </c>
      <c r="E12" s="239">
        <v>3</v>
      </c>
      <c r="F12" s="240">
        <v>4</v>
      </c>
    </row>
    <row r="13" spans="1:6" ht="18.75" thickTop="1">
      <c r="A13" s="387" t="s">
        <v>288</v>
      </c>
      <c r="B13" s="388"/>
      <c r="C13" s="285" t="s">
        <v>49</v>
      </c>
      <c r="D13" s="285" t="s">
        <v>49</v>
      </c>
      <c r="E13" s="286"/>
      <c r="F13" s="243"/>
    </row>
    <row r="14" spans="1:6" ht="36">
      <c r="A14" s="268" t="s">
        <v>289</v>
      </c>
      <c r="B14" s="269" t="s">
        <v>370</v>
      </c>
      <c r="C14" s="270"/>
      <c r="D14" s="270"/>
      <c r="E14" s="287">
        <v>10</v>
      </c>
      <c r="F14" s="250">
        <v>15</v>
      </c>
    </row>
    <row r="15" spans="1:6" ht="21">
      <c r="A15" s="268" t="s">
        <v>369</v>
      </c>
      <c r="B15" s="269" t="s">
        <v>417</v>
      </c>
      <c r="C15" s="273"/>
      <c r="D15" s="273"/>
      <c r="E15" s="273">
        <v>0.8</v>
      </c>
      <c r="F15" s="274">
        <v>0.6</v>
      </c>
    </row>
    <row r="16" spans="1:6" ht="36.75" thickBot="1">
      <c r="A16" s="288" t="s">
        <v>373</v>
      </c>
      <c r="B16" s="289"/>
      <c r="C16" s="289"/>
      <c r="D16" s="289"/>
      <c r="E16" s="290">
        <f>E14*E15</f>
        <v>8</v>
      </c>
      <c r="F16" s="291">
        <f>F14*F15</f>
        <v>9</v>
      </c>
    </row>
  </sheetData>
  <mergeCells count="7">
    <mergeCell ref="A13:B13"/>
    <mergeCell ref="B2:D2"/>
    <mergeCell ref="B9:B12"/>
    <mergeCell ref="C9:F9"/>
    <mergeCell ref="C10:F10"/>
    <mergeCell ref="C11:F11"/>
    <mergeCell ref="A11:A12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2:F24"/>
  <sheetViews>
    <sheetView workbookViewId="0" topLeftCell="A10">
      <selection activeCell="C26" sqref="C26"/>
    </sheetView>
  </sheetViews>
  <sheetFormatPr defaultColWidth="9.140625" defaultRowHeight="12.75"/>
  <cols>
    <col min="1" max="1" width="40.140625" style="157" bestFit="1" customWidth="1"/>
    <col min="2" max="5" width="18.28125" style="157" bestFit="1" customWidth="1"/>
    <col min="6" max="16384" width="9.140625" style="157" customWidth="1"/>
  </cols>
  <sheetData>
    <row r="1" ht="12.75"/>
    <row r="2" spans="1:4" ht="18" customHeight="1">
      <c r="A2" s="165" t="s">
        <v>333</v>
      </c>
      <c r="B2" s="380" t="s">
        <v>351</v>
      </c>
      <c r="C2" s="380"/>
      <c r="D2" s="380"/>
    </row>
    <row r="3" spans="1:4" ht="18">
      <c r="A3" s="166"/>
      <c r="B3" s="167"/>
      <c r="C3" s="167"/>
      <c r="D3" s="167"/>
    </row>
    <row r="4" spans="1:4" ht="62.25" customHeight="1">
      <c r="A4" s="414" t="s">
        <v>334</v>
      </c>
      <c r="B4" s="414"/>
      <c r="C4" s="167"/>
      <c r="D4" s="167"/>
    </row>
    <row r="5" ht="12.75"/>
    <row r="6" ht="12.75"/>
    <row r="7" spans="1:3" ht="15.75">
      <c r="A7" s="410" t="s">
        <v>358</v>
      </c>
      <c r="B7" s="410"/>
      <c r="C7" s="292">
        <v>40</v>
      </c>
    </row>
    <row r="8" spans="1:3" ht="15.75">
      <c r="A8" s="410" t="s">
        <v>359</v>
      </c>
      <c r="B8" s="410"/>
      <c r="C8" s="292" t="s">
        <v>335</v>
      </c>
    </row>
    <row r="9" ht="12.75"/>
    <row r="10" ht="12.75">
      <c r="A10" s="157" t="s">
        <v>336</v>
      </c>
    </row>
    <row r="11" ht="12.75"/>
    <row r="12" ht="13.5" thickBot="1"/>
    <row r="13" spans="1:5" ht="18">
      <c r="A13" s="237"/>
      <c r="B13" s="411" t="s">
        <v>374</v>
      </c>
      <c r="C13" s="412"/>
      <c r="D13" s="412"/>
      <c r="E13" s="413"/>
    </row>
    <row r="14" spans="1:5" ht="18">
      <c r="A14" s="238" t="s">
        <v>337</v>
      </c>
      <c r="B14" s="408" t="s">
        <v>352</v>
      </c>
      <c r="C14" s="408"/>
      <c r="D14" s="408"/>
      <c r="E14" s="409"/>
    </row>
    <row r="15" spans="1:5" ht="18">
      <c r="A15" s="407" t="s">
        <v>339</v>
      </c>
      <c r="B15" s="404" t="s">
        <v>413</v>
      </c>
      <c r="C15" s="405"/>
      <c r="D15" s="405"/>
      <c r="E15" s="406"/>
    </row>
    <row r="16" spans="1:5" ht="18.75" thickBot="1">
      <c r="A16" s="401"/>
      <c r="B16" s="239">
        <v>1</v>
      </c>
      <c r="C16" s="239">
        <v>2</v>
      </c>
      <c r="D16" s="239">
        <v>3</v>
      </c>
      <c r="E16" s="240">
        <v>4</v>
      </c>
    </row>
    <row r="17" spans="1:6" ht="18.75" thickTop="1">
      <c r="A17" s="294" t="s">
        <v>232</v>
      </c>
      <c r="B17" s="295">
        <f>'Step 5a (LT)'!D18</f>
        <v>169.82999999999996</v>
      </c>
      <c r="C17" s="295">
        <f>'Step 5a (LT)'!E18</f>
        <v>84.91499999999998</v>
      </c>
      <c r="D17" s="295">
        <f>'Step 5a (LT)'!F18</f>
        <v>144</v>
      </c>
      <c r="E17" s="296">
        <f>'Step 5a (LT)'!G18</f>
        <v>38.879999999999995</v>
      </c>
      <c r="F17" s="186" t="s">
        <v>158</v>
      </c>
    </row>
    <row r="18" spans="1:5" ht="18">
      <c r="A18" s="297" t="s">
        <v>340</v>
      </c>
      <c r="B18" s="298">
        <v>170</v>
      </c>
      <c r="C18" s="298">
        <v>85</v>
      </c>
      <c r="D18" s="298">
        <v>144</v>
      </c>
      <c r="E18" s="299">
        <v>40</v>
      </c>
    </row>
    <row r="19" spans="1:5" ht="18">
      <c r="A19" s="255"/>
      <c r="B19" s="270"/>
      <c r="C19" s="270"/>
      <c r="D19" s="270"/>
      <c r="E19" s="250"/>
    </row>
    <row r="20" spans="1:5" ht="18">
      <c r="A20" s="300" t="s">
        <v>375</v>
      </c>
      <c r="B20" s="287">
        <v>40</v>
      </c>
      <c r="C20" s="287">
        <v>40</v>
      </c>
      <c r="D20" s="287">
        <v>40</v>
      </c>
      <c r="E20" s="250">
        <v>40</v>
      </c>
    </row>
    <row r="21" spans="1:5" ht="18">
      <c r="A21" s="300" t="s">
        <v>376</v>
      </c>
      <c r="B21" s="287">
        <v>200</v>
      </c>
      <c r="C21" s="287">
        <v>200</v>
      </c>
      <c r="D21" s="287">
        <v>200</v>
      </c>
      <c r="E21" s="250">
        <v>200</v>
      </c>
    </row>
    <row r="22" spans="1:5" ht="18">
      <c r="A22" s="301"/>
      <c r="B22" s="287"/>
      <c r="C22" s="287"/>
      <c r="D22" s="287"/>
      <c r="E22" s="250"/>
    </row>
    <row r="23" spans="1:5" ht="18">
      <c r="A23" s="302" t="s">
        <v>342</v>
      </c>
      <c r="B23" s="303">
        <f>B18</f>
        <v>170</v>
      </c>
      <c r="C23" s="303">
        <f>C18</f>
        <v>85</v>
      </c>
      <c r="D23" s="303">
        <f>D18</f>
        <v>144</v>
      </c>
      <c r="E23" s="304">
        <f>E18</f>
        <v>40</v>
      </c>
    </row>
    <row r="24" spans="1:5" ht="20.25" customHeight="1" thickBot="1">
      <c r="A24" s="305" t="s">
        <v>343</v>
      </c>
      <c r="B24" s="306">
        <f>B23</f>
        <v>170</v>
      </c>
      <c r="C24" s="306">
        <f>C23</f>
        <v>85</v>
      </c>
      <c r="D24" s="306">
        <f>D23</f>
        <v>144</v>
      </c>
      <c r="E24" s="307">
        <f>E23</f>
        <v>40</v>
      </c>
    </row>
  </sheetData>
  <mergeCells count="8">
    <mergeCell ref="B15:E15"/>
    <mergeCell ref="A15:A16"/>
    <mergeCell ref="B14:E14"/>
    <mergeCell ref="B2:D2"/>
    <mergeCell ref="A8:B8"/>
    <mergeCell ref="A7:B7"/>
    <mergeCell ref="B13:E13"/>
    <mergeCell ref="A4:B4"/>
  </mergeCells>
  <printOptions/>
  <pageMargins left="0.75" right="0.75" top="1" bottom="1" header="0.4921259845" footer="0.4921259845"/>
  <pageSetup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2:E11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40.140625" style="157" bestFit="1" customWidth="1"/>
    <col min="2" max="2" width="12.7109375" style="157" customWidth="1"/>
    <col min="3" max="3" width="10.57421875" style="157" customWidth="1"/>
    <col min="4" max="5" width="11.421875" style="157" customWidth="1"/>
    <col min="6" max="16384" width="9.140625" style="157" customWidth="1"/>
  </cols>
  <sheetData>
    <row r="2" spans="1:4" ht="18" customHeight="1">
      <c r="A2" s="165" t="s">
        <v>346</v>
      </c>
      <c r="B2" s="380" t="s">
        <v>351</v>
      </c>
      <c r="C2" s="380"/>
      <c r="D2" s="380"/>
    </row>
    <row r="3" spans="1:4" ht="18">
      <c r="A3" s="166"/>
      <c r="B3" s="167"/>
      <c r="C3" s="167"/>
      <c r="D3" s="167"/>
    </row>
    <row r="4" spans="1:4" ht="20.25">
      <c r="A4" s="283" t="s">
        <v>347</v>
      </c>
      <c r="B4" s="167"/>
      <c r="C4" s="167"/>
      <c r="D4" s="167"/>
    </row>
    <row r="6" ht="13.5" thickBot="1"/>
    <row r="7" spans="1:5" ht="18">
      <c r="A7" s="237"/>
      <c r="B7" s="411" t="s">
        <v>374</v>
      </c>
      <c r="C7" s="412"/>
      <c r="D7" s="412"/>
      <c r="E7" s="413"/>
    </row>
    <row r="8" spans="1:5" ht="18">
      <c r="A8" s="238" t="s">
        <v>337</v>
      </c>
      <c r="B8" s="408" t="s">
        <v>352</v>
      </c>
      <c r="C8" s="408"/>
      <c r="D8" s="408"/>
      <c r="E8" s="409"/>
    </row>
    <row r="9" spans="1:5" ht="18">
      <c r="A9" s="238"/>
      <c r="B9" s="404" t="s">
        <v>418</v>
      </c>
      <c r="C9" s="405"/>
      <c r="D9" s="405"/>
      <c r="E9" s="406"/>
    </row>
    <row r="10" spans="1:5" ht="18.75" thickBot="1">
      <c r="A10" s="293" t="s">
        <v>339</v>
      </c>
      <c r="B10" s="239">
        <v>1</v>
      </c>
      <c r="C10" s="239">
        <v>2</v>
      </c>
      <c r="D10" s="239">
        <v>3</v>
      </c>
      <c r="E10" s="240">
        <v>4</v>
      </c>
    </row>
    <row r="11" spans="1:5" ht="23.25" customHeight="1" thickBot="1" thickTop="1">
      <c r="A11" s="308" t="s">
        <v>343</v>
      </c>
      <c r="B11" s="309">
        <f>'Step 6 (LT)'!B24</f>
        <v>170</v>
      </c>
      <c r="C11" s="309">
        <f>'Step 6 (LT)'!C24</f>
        <v>85</v>
      </c>
      <c r="D11" s="309">
        <f>'Step 6 (LT)'!D24</f>
        <v>144</v>
      </c>
      <c r="E11" s="310">
        <f>'Step 6 (LT)'!E24</f>
        <v>40</v>
      </c>
    </row>
  </sheetData>
  <mergeCells count="4">
    <mergeCell ref="B2:D2"/>
    <mergeCell ref="B7:E7"/>
    <mergeCell ref="B8:E8"/>
    <mergeCell ref="B9:E9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Pavla</cp:lastModifiedBy>
  <dcterms:modified xsi:type="dcterms:W3CDTF">2008-06-19T06:21:22Z</dcterms:modified>
  <cp:category/>
  <cp:version/>
  <cp:contentType/>
  <cp:contentStatus/>
</cp:coreProperties>
</file>