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535" windowHeight="5760" activeTab="0"/>
  </bookViews>
  <sheets>
    <sheet name="Sheet1" sheetId="1" r:id="rId1"/>
    <sheet name="Sheet2" sheetId="2" r:id="rId2"/>
    <sheet name="Sheet3" sheetId="3" r:id="rId3"/>
    <sheet name="BULK DENSITI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Rebekka Artz</author>
  </authors>
  <commentList>
    <comment ref="M4" authorId="0">
      <text>
        <r>
          <rPr>
            <b/>
            <sz val="8"/>
            <rFont val="Tahoma"/>
            <family val="0"/>
          </rPr>
          <t>Rebekka Artz:</t>
        </r>
        <r>
          <rPr>
            <sz val="8"/>
            <rFont val="Tahoma"/>
            <family val="0"/>
          </rPr>
          <t xml:space="preserve">
DBD = dry bulk density</t>
        </r>
      </text>
    </comment>
    <comment ref="P4" authorId="0">
      <text>
        <r>
          <rPr>
            <b/>
            <sz val="8"/>
            <rFont val="Tahoma"/>
            <family val="0"/>
          </rPr>
          <t>Rebekka Artz:</t>
        </r>
        <r>
          <rPr>
            <sz val="8"/>
            <rFont val="Tahoma"/>
            <family val="0"/>
          </rPr>
          <t xml:space="preserve">
WBD = wet bulk density</t>
        </r>
      </text>
    </comment>
  </commentList>
</comments>
</file>

<file path=xl/sharedStrings.xml><?xml version="1.0" encoding="utf-8"?>
<sst xmlns="http://schemas.openxmlformats.org/spreadsheetml/2006/main" count="339" uniqueCount="162">
  <si>
    <t>Sample</t>
  </si>
  <si>
    <t>Slice weight</t>
  </si>
  <si>
    <t>Tray</t>
  </si>
  <si>
    <t>Volume</t>
  </si>
  <si>
    <t>Tray empty</t>
  </si>
  <si>
    <t>Tray full</t>
  </si>
  <si>
    <t>DBD wet weight</t>
  </si>
  <si>
    <t>DBD dry weight</t>
  </si>
  <si>
    <t>DBD - tray</t>
  </si>
  <si>
    <t>DBD (g cm-3)</t>
  </si>
  <si>
    <t>SC021203_A31</t>
  </si>
  <si>
    <t>SC021203_A32</t>
  </si>
  <si>
    <t>SC021203_A41</t>
  </si>
  <si>
    <t>SC021203_A51</t>
  </si>
  <si>
    <t>SC021203_A61</t>
  </si>
  <si>
    <t>SC021203_A71</t>
  </si>
  <si>
    <t>SC021203_A81</t>
  </si>
  <si>
    <t>SC021203_A42</t>
  </si>
  <si>
    <t>SC021203_A52</t>
  </si>
  <si>
    <t>SC021203_A62</t>
  </si>
  <si>
    <t>SC021203_A72</t>
  </si>
  <si>
    <t>SC021203_A82</t>
  </si>
  <si>
    <t>SC021203_A33</t>
  </si>
  <si>
    <t>SC021203_A43</t>
  </si>
  <si>
    <t>SC021203_A53</t>
  </si>
  <si>
    <t>SC021203_A63</t>
  </si>
  <si>
    <t>SC021203_A73</t>
  </si>
  <si>
    <t>SC021203_A83</t>
  </si>
  <si>
    <t>SC021203_B31</t>
  </si>
  <si>
    <t>SC021203_B41</t>
  </si>
  <si>
    <t>SC021203_B51</t>
  </si>
  <si>
    <t>SC021203_B61</t>
  </si>
  <si>
    <t>SC021203_B71</t>
  </si>
  <si>
    <t>SC021203_B81</t>
  </si>
  <si>
    <t>SC021203_B32</t>
  </si>
  <si>
    <t>SC021203_B42</t>
  </si>
  <si>
    <t>SC021203_B52</t>
  </si>
  <si>
    <t>SC021203_B62</t>
  </si>
  <si>
    <t>SC021203_B72</t>
  </si>
  <si>
    <t>SC021203_B82</t>
  </si>
  <si>
    <t>SC021203_B33</t>
  </si>
  <si>
    <t>SC021203_B43</t>
  </si>
  <si>
    <t>SC021203_B53</t>
  </si>
  <si>
    <t>SC021203_B63</t>
  </si>
  <si>
    <t>SC021203_B73</t>
  </si>
  <si>
    <t>SC021203_B83</t>
  </si>
  <si>
    <t>SC021203_C21</t>
  </si>
  <si>
    <t>SC021203_C31</t>
  </si>
  <si>
    <t>SC021203_C41</t>
  </si>
  <si>
    <t>SC021203_C51</t>
  </si>
  <si>
    <t>SC021203_C61</t>
  </si>
  <si>
    <t>SC021203_C71</t>
  </si>
  <si>
    <t>SC021203_C81</t>
  </si>
  <si>
    <t>SC021203_C22</t>
  </si>
  <si>
    <t>SC021203_C32</t>
  </si>
  <si>
    <t>SC021203_C42</t>
  </si>
  <si>
    <t>SC021203_C52</t>
  </si>
  <si>
    <t>SC021203_C62</t>
  </si>
  <si>
    <t>SC021203_C72</t>
  </si>
  <si>
    <t>SC021203_C82</t>
  </si>
  <si>
    <t>SC021203_C23</t>
  </si>
  <si>
    <t>SC021203_C33</t>
  </si>
  <si>
    <t>SC021203_C43</t>
  </si>
  <si>
    <t>SC021203_C53</t>
  </si>
  <si>
    <t>SC021203_C63</t>
  </si>
  <si>
    <t>SC021203_C73</t>
  </si>
  <si>
    <t>SC021203_C83</t>
  </si>
  <si>
    <t>SC021203_D31</t>
  </si>
  <si>
    <t>SC021203_D41</t>
  </si>
  <si>
    <t>SC021203_D51</t>
  </si>
  <si>
    <t>SC021203_D61</t>
  </si>
  <si>
    <t>SC021203_D71</t>
  </si>
  <si>
    <t>SC021203_D81</t>
  </si>
  <si>
    <t>SC021203_D33</t>
  </si>
  <si>
    <t>SC021203_D32</t>
  </si>
  <si>
    <t>SC021203_D42</t>
  </si>
  <si>
    <t>SC021203_D52</t>
  </si>
  <si>
    <t>SC021203_D62</t>
  </si>
  <si>
    <t>SC021203_D72</t>
  </si>
  <si>
    <t>SC021203_D82</t>
  </si>
  <si>
    <t>SC021203_D43</t>
  </si>
  <si>
    <t>SC021203_D53</t>
  </si>
  <si>
    <t>SC021203_D63</t>
  </si>
  <si>
    <t>SC021203_D73</t>
  </si>
  <si>
    <t>SC021203_D83</t>
  </si>
  <si>
    <t>SC021203_C31M</t>
  </si>
  <si>
    <t>SC021203_C32M</t>
  </si>
  <si>
    <t>SC021203_C23M</t>
  </si>
  <si>
    <t>6 CM</t>
  </si>
  <si>
    <t>ISTO MICROMORPH</t>
  </si>
  <si>
    <t>UFZ-FISH</t>
  </si>
  <si>
    <t>UFC-CE BACT</t>
  </si>
  <si>
    <t xml:space="preserve"> - JAR WEIGHT</t>
  </si>
  <si>
    <t>UFC-CE BACT AND PROT</t>
  </si>
  <si>
    <t>dry weight (% of fresh)</t>
  </si>
  <si>
    <t>total slice dry weight</t>
  </si>
  <si>
    <t xml:space="preserve">radius (cm) = </t>
  </si>
  <si>
    <t>slice height (cm) =</t>
  </si>
  <si>
    <t>Pi=</t>
  </si>
  <si>
    <t>Slice volume=</t>
  </si>
  <si>
    <t>total slice wet weight</t>
  </si>
  <si>
    <t>WBD (g cm3)</t>
  </si>
  <si>
    <t>SC021203_A3</t>
  </si>
  <si>
    <t>SC021203_A4</t>
  </si>
  <si>
    <t>SC021203_A5</t>
  </si>
  <si>
    <t>SC021203_A6</t>
  </si>
  <si>
    <t>SC021203_A7</t>
  </si>
  <si>
    <t>SC021203_A8</t>
  </si>
  <si>
    <t>DBD2</t>
  </si>
  <si>
    <t>DBD3</t>
  </si>
  <si>
    <t>SD</t>
  </si>
  <si>
    <t>WBD 1</t>
  </si>
  <si>
    <t>WBD 2</t>
  </si>
  <si>
    <t>WBD 3</t>
  </si>
  <si>
    <t>SC021203_B3</t>
  </si>
  <si>
    <t>SC021203_B4</t>
  </si>
  <si>
    <t>SC021203_B5</t>
  </si>
  <si>
    <t>SC021203_B6</t>
  </si>
  <si>
    <t>SC021203_B7</t>
  </si>
  <si>
    <t>SC021203_B8</t>
  </si>
  <si>
    <t>SC021203_C2</t>
  </si>
  <si>
    <t>SC021203_C3</t>
  </si>
  <si>
    <t>SC021203_C4</t>
  </si>
  <si>
    <t>SC021203_C5</t>
  </si>
  <si>
    <t>SC021203_C6</t>
  </si>
  <si>
    <t>SC021203_C7</t>
  </si>
  <si>
    <t>SC021203_C8</t>
  </si>
  <si>
    <t>SC021203_D3</t>
  </si>
  <si>
    <t>SC021203_D4</t>
  </si>
  <si>
    <t>SC021203_D5</t>
  </si>
  <si>
    <t>SC021203_D6</t>
  </si>
  <si>
    <t>SC021203_D7</t>
  </si>
  <si>
    <t>SC021203_D8</t>
  </si>
  <si>
    <t>SC021203_A2</t>
  </si>
  <si>
    <t>SC021203_B2</t>
  </si>
  <si>
    <t>SC021203_D2</t>
  </si>
  <si>
    <t>DEPTH (cm)</t>
  </si>
  <si>
    <t>BARE (A)</t>
  </si>
  <si>
    <t>&gt;5 w/o M (B)</t>
  </si>
  <si>
    <t>&gt; 50 (D)</t>
  </si>
  <si>
    <t>SD (B)</t>
  </si>
  <si>
    <t>SD (D)</t>
  </si>
  <si>
    <t>SD (A)</t>
  </si>
  <si>
    <t>&gt;5 w M ( C)</t>
  </si>
  <si>
    <t>SD ( C)</t>
  </si>
  <si>
    <t>Bare Plot (A)</t>
  </si>
  <si>
    <t>&gt;5 moss (B)</t>
  </si>
  <si>
    <t>&gt;5 Eriophorum ( C)</t>
  </si>
  <si>
    <t>&gt;50 (D)</t>
  </si>
  <si>
    <t>&gt;5 w/o M (D)</t>
  </si>
  <si>
    <t>Slice volume 2 =</t>
  </si>
  <si>
    <t>Slice volume 3=</t>
  </si>
  <si>
    <t>Slice 5.5</t>
  </si>
  <si>
    <t>Slice 6</t>
  </si>
  <si>
    <t>Slice 80%</t>
  </si>
  <si>
    <t>A</t>
  </si>
  <si>
    <t>B</t>
  </si>
  <si>
    <t>C</t>
  </si>
  <si>
    <t>D</t>
  </si>
  <si>
    <t>volume of sample</t>
  </si>
  <si>
    <t>ISTO</t>
  </si>
  <si>
    <t>UFC-CE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</si>
</sst>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b/>
      <sz val="12"/>
      <name val="Arial"/>
      <family val="2"/>
    </font>
    <font>
      <sz val="18"/>
      <name val="Arial"/>
      <family val="0"/>
    </font>
    <font>
      <b/>
      <sz val="8"/>
      <name val="Arial"/>
      <family val="2"/>
    </font>
    <font>
      <sz val="11.5"/>
      <name val="Arial"/>
      <family val="0"/>
    </font>
    <font>
      <b/>
      <sz val="8.25"/>
      <name val="Arial"/>
      <family val="2"/>
    </font>
    <font>
      <sz val="14.5"/>
      <name val="Arial"/>
      <family val="0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Scottish peat core profiles</a:t>
            </a:r>
          </a:p>
        </c:rich>
      </c:tx>
      <c:layout>
        <c:manualLayout>
          <c:xMode val="factor"/>
          <c:yMode val="factor"/>
          <c:x val="-0.24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7275"/>
          <c:w val="0.92"/>
          <c:h val="0.89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'BULK DENSITIES'!$A$42</c:f>
              <c:strCache>
                <c:ptCount val="1"/>
                <c:pt idx="0">
                  <c:v>BARE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NaN</c:v>
                </c:pt>
                <c:pt idx="1">
                  <c:v>0.08663221039344382</c:v>
                </c:pt>
                <c:pt idx="2">
                  <c:v>0.010707816801032232</c:v>
                </c:pt>
                <c:pt idx="3">
                  <c:v>0.008164256209845443</c:v>
                </c:pt>
                <c:pt idx="4">
                  <c:v>0.006999597482938662</c:v>
                </c:pt>
                <c:pt idx="5">
                  <c:v>0.003411328355994074</c:v>
                </c:pt>
                <c:pt idx="6">
                  <c:v>0.009187984172286535</c:v>
                </c:pt>
              </c:numLit>
            </c:plus>
            <c:minus>
              <c:numLit>
                <c:ptCount val="7"/>
                <c:pt idx="0">
                  <c:v>NaN</c:v>
                </c:pt>
                <c:pt idx="1">
                  <c:v>0.08663221039344382</c:v>
                </c:pt>
                <c:pt idx="2">
                  <c:v>0.010707816801032232</c:v>
                </c:pt>
                <c:pt idx="3">
                  <c:v>0.008164256209845443</c:v>
                </c:pt>
                <c:pt idx="4">
                  <c:v>0.006999597482938662</c:v>
                </c:pt>
                <c:pt idx="5">
                  <c:v>0.003411328355994074</c:v>
                </c:pt>
                <c:pt idx="6">
                  <c:v>0.009187984172286535</c:v>
                </c:pt>
              </c:numLit>
            </c:minus>
            <c:noEndCap val="0"/>
          </c:errBars>
          <c:xVal>
            <c:numRef>
              <c:f>'BULK DENSITIES'!$A$43:$A$49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DENSITIES'!$B$43:$B$49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'BULK DENSITIES'!$C$42</c:f>
              <c:strCache>
                <c:ptCount val="1"/>
                <c:pt idx="0">
                  <c:v>&gt;5 w/o M (D)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NaN</c:v>
                </c:pt>
                <c:pt idx="1">
                  <c:v>0.015</c:v>
                </c:pt>
                <c:pt idx="2">
                  <c:v>0.13344802634332856</c:v>
                </c:pt>
                <c:pt idx="3">
                  <c:v>0.07227668751354356</c:v>
                </c:pt>
                <c:pt idx="4">
                  <c:v>0.04852060211601273</c:v>
                </c:pt>
                <c:pt idx="5">
                  <c:v>0.007872264676193012</c:v>
                </c:pt>
                <c:pt idx="6">
                  <c:v>0.01162982232821023</c:v>
                </c:pt>
              </c:numLit>
            </c:plus>
            <c:minus>
              <c:numLit>
                <c:ptCount val="7"/>
                <c:pt idx="0">
                  <c:v>NaN</c:v>
                </c:pt>
                <c:pt idx="1">
                  <c:v>0.015</c:v>
                </c:pt>
                <c:pt idx="2">
                  <c:v>0.13344802634332856</c:v>
                </c:pt>
                <c:pt idx="3">
                  <c:v>0.07227668751354356</c:v>
                </c:pt>
                <c:pt idx="4">
                  <c:v>0.04852060211601273</c:v>
                </c:pt>
                <c:pt idx="5">
                  <c:v>0.007872264676193012</c:v>
                </c:pt>
                <c:pt idx="6">
                  <c:v>0.01162982232821023</c:v>
                </c:pt>
              </c:numLit>
            </c:minus>
            <c:noEndCap val="0"/>
          </c:errBars>
          <c:xVal>
            <c:numRef>
              <c:f>'BULK DENSITIES'!$C$43:$C$49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DENSITIES'!$D$43:$D$49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'BULK DENSITIES'!$E$42</c:f>
              <c:strCache>
                <c:ptCount val="1"/>
                <c:pt idx="0">
                  <c:v>&gt;5 w M ( 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0.005683289823642134</c:v>
                </c:pt>
                <c:pt idx="1">
                  <c:v>0.05165948605159809</c:v>
                </c:pt>
                <c:pt idx="2">
                  <c:v>0.04544270653603574</c:v>
                </c:pt>
                <c:pt idx="3">
                  <c:v>0.025237454031236815</c:v>
                </c:pt>
                <c:pt idx="4">
                  <c:v>0.0037727204482297374</c:v>
                </c:pt>
                <c:pt idx="5">
                  <c:v>0.017636071968285757</c:v>
                </c:pt>
                <c:pt idx="6">
                  <c:v>0.00562499457870704</c:v>
                </c:pt>
              </c:numLit>
            </c:plus>
            <c:minus>
              <c:numLit>
                <c:ptCount val="7"/>
                <c:pt idx="0">
                  <c:v>0.005683289823642134</c:v>
                </c:pt>
                <c:pt idx="1">
                  <c:v>0.05165948605159809</c:v>
                </c:pt>
                <c:pt idx="2">
                  <c:v>0.04544270653603574</c:v>
                </c:pt>
                <c:pt idx="3">
                  <c:v>0.025237454031236815</c:v>
                </c:pt>
                <c:pt idx="4">
                  <c:v>0.0037727204482297374</c:v>
                </c:pt>
                <c:pt idx="5">
                  <c:v>0.017636071968285757</c:v>
                </c:pt>
                <c:pt idx="6">
                  <c:v>0.00562499457870704</c:v>
                </c:pt>
              </c:numLit>
            </c:minus>
            <c:noEndCap val="0"/>
          </c:errBars>
          <c:xVal>
            <c:numRef>
              <c:f>'BULK DENSITIES'!$E$43:$E$49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DENSITIES'!$F$43:$F$49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'BULK DENSITIES'!$G$42</c:f>
              <c:strCache>
                <c:ptCount val="1"/>
                <c:pt idx="0">
                  <c:v>&gt; 50 (D)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NaN</c:v>
                </c:pt>
                <c:pt idx="1">
                  <c:v>0.0031984489893012095</c:v>
                </c:pt>
                <c:pt idx="2">
                  <c:v>0.0265487057301538</c:v>
                </c:pt>
                <c:pt idx="3">
                  <c:v>0.030656908788692736</c:v>
                </c:pt>
                <c:pt idx="4">
                  <c:v>0.018159152218074903</c:v>
                </c:pt>
                <c:pt idx="5">
                  <c:v>0.004774465213642137</c:v>
                </c:pt>
                <c:pt idx="6">
                  <c:v>0.005791740704306829</c:v>
                </c:pt>
              </c:numLit>
            </c:plus>
            <c:minus>
              <c:numLit>
                <c:ptCount val="7"/>
                <c:pt idx="0">
                  <c:v>NaN</c:v>
                </c:pt>
                <c:pt idx="1">
                  <c:v>0.0031984489893012095</c:v>
                </c:pt>
                <c:pt idx="2">
                  <c:v>0.0265487057301538</c:v>
                </c:pt>
                <c:pt idx="3">
                  <c:v>0.030656908788692736</c:v>
                </c:pt>
                <c:pt idx="4">
                  <c:v>0.018159152218074903</c:v>
                </c:pt>
                <c:pt idx="5">
                  <c:v>0.004774465213642137</c:v>
                </c:pt>
                <c:pt idx="6">
                  <c:v>0.005791740704306829</c:v>
                </c:pt>
              </c:numLit>
            </c:minus>
            <c:noEndCap val="0"/>
          </c:errBars>
          <c:xVal>
            <c:numRef>
              <c:f>'BULK DENSITIES'!$G$43:$G$49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DENSITIES'!$H$43:$H$49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8586520"/>
        <c:axId val="33060953"/>
      </c:scatterChart>
      <c:val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dry bulk density (g cm3)</a:t>
                </a:r>
              </a:p>
            </c:rich>
          </c:tx>
          <c:layout>
            <c:manualLayout>
              <c:xMode val="factor"/>
              <c:yMode val="factor"/>
              <c:x val="0.26625"/>
              <c:y val="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33060953"/>
        <c:crosses val="autoZero"/>
        <c:crossBetween val="midCat"/>
        <c:dispUnits/>
      </c:val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865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572"/>
          <c:w val="0.33825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Dry bulk densities of Scottish peat cores</a:t>
            </a:r>
          </a:p>
        </c:rich>
      </c:tx>
      <c:layout>
        <c:manualLayout>
          <c:xMode val="factor"/>
          <c:yMode val="factor"/>
          <c:x val="-0.27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112"/>
          <c:w val="0.88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'BULK DENSITIES'!$C$4</c:f>
              <c:strCache>
                <c:ptCount val="1"/>
                <c:pt idx="0">
                  <c:v>Bare Plot (A)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'BULK DENSITIES'!$D$4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'BULK DENSITIES'!$E$4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'BULK DENSITIES'!$C$13</c:f>
              <c:strCache>
                <c:ptCount val="1"/>
                <c:pt idx="0">
                  <c:v>&gt;5 moss (B)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'BULK DENSITIES'!$D$13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DENSITIES'!$D$14:$D$20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'BULK DENSITIES'!$E$13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DENSITIES'!$E$14:$E$20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'BULK DENSITIES'!$C$22</c:f>
              <c:strCache>
                <c:ptCount val="1"/>
                <c:pt idx="0">
                  <c:v>&gt;5 Eriophorum ( C)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DENSITIES'!$C$23:$C$29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'BULK DENSITIES'!$D$22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DENSITIES'!$D$23:$D$29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'BULK DENSITIES'!$E$22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DENSITIES'!$E$23:$E$29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'BULK DENSITIES'!$C$42</c:f>
              <c:strCache>
                <c:ptCount val="1"/>
                <c:pt idx="0">
                  <c:v>&gt;5 w/o M (D)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'BULK DENSITIES'!$D$31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'BULK DENSITIES'!$E$31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113122"/>
        <c:axId val="60691507"/>
      </c:barChart>
      <c:catAx>
        <c:axId val="29113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100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Dry bulk density (g 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568"/>
          <c:y val="0.019"/>
          <c:w val="0.42275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Dry bulk densities of Scottish peat cores</a:t>
            </a:r>
          </a:p>
        </c:rich>
      </c:tx>
      <c:layout>
        <c:manualLayout>
          <c:xMode val="factor"/>
          <c:yMode val="factor"/>
          <c:x val="-0.27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1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'BULK DENSITIES'!$C$4</c:f>
              <c:strCache>
                <c:ptCount val="1"/>
                <c:pt idx="0">
                  <c:v>Bare Plot (A)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'BULK DENSITIES'!$D$4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'BULK DENSITIES'!$E$4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352652"/>
        <c:axId val="17065005"/>
      </c:barChart>
      <c:cat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Dry bulk density (g 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875"/>
          <c:y val="0.031"/>
          <c:w val="0.27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5"/>
          <c:w val="0.926"/>
          <c:h val="0.82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'BULK DENSITIES'!$C$13</c:f>
              <c:strCache>
                <c:ptCount val="1"/>
                <c:pt idx="0">
                  <c:v>&gt;5 moss (B)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'BULK DENSITIES'!$D$13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DENSITIES'!$D$14:$D$20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'BULK DENSITIES'!$E$13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DENSITIES'!$E$14:$E$20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3"/>
          <c:tx>
            <c:strRef>
              <c:f>'BULK DENSITIES'!$C$22</c:f>
              <c:strCache>
                <c:ptCount val="1"/>
                <c:pt idx="0">
                  <c:v>&gt;5 Eriophorum ( C)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DENSITIES'!$C$23:$C$29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7"/>
          <c:order val="4"/>
          <c:tx>
            <c:strRef>
              <c:f>'BULK DENSITIES'!$D$22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DENSITIES'!$D$23:$D$29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8"/>
          <c:order val="5"/>
          <c:tx>
            <c:strRef>
              <c:f>'BULK DENSITIES'!$E$22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DENSITIES'!$E$23:$E$29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367318"/>
        <c:axId val="40088135"/>
      </c:barChart>
      <c:catAx>
        <c:axId val="1936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Dry bulk density (g 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6475"/>
          <c:y val="0.25"/>
          <c:w val="0.38425"/>
          <c:h val="0.1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625"/>
          <c:w val="0.944"/>
          <c:h val="0.8515"/>
        </c:manualLayout>
      </c:layout>
      <c:barChart>
        <c:barDir val="col"/>
        <c:grouping val="clustered"/>
        <c:varyColors val="0"/>
        <c:ser>
          <c:idx val="9"/>
          <c:order val="0"/>
          <c:tx>
            <c:strRef>
              <c:f>'BULK DENSITIES'!$C$42</c:f>
              <c:strCache>
                <c:ptCount val="1"/>
                <c:pt idx="0">
                  <c:v>&gt;5 w/o M (D)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0"/>
          <c:order val="1"/>
          <c:tx>
            <c:strRef>
              <c:f>'BULK DENSITIES'!$D$31</c:f>
              <c:strCache>
                <c:ptCount val="1"/>
                <c:pt idx="0">
                  <c:v>DBD2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1"/>
          <c:order val="2"/>
          <c:tx>
            <c:strRef>
              <c:f>'BULK DENSITIES'!$E$31</c:f>
              <c:strCache>
                <c:ptCount val="1"/>
                <c:pt idx="0">
                  <c:v>DBD3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'BULK DENSITIES'!$B$5:$B$11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'BULK DENSITIES'!$E$32:$E$38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5248896"/>
        <c:axId val="25913473"/>
      </c:barChart>
      <c:cat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Depth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Dry bulk density (g cm3)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3425"/>
          <c:y val="0.218"/>
          <c:w val="0.56375"/>
          <c:h val="0.1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6475"/>
          <c:h val="0.9395"/>
        </c:manualLayout>
      </c:layout>
      <c:scatterChart>
        <c:scatterStyle val="lineMarker"/>
        <c:varyColors val="0"/>
        <c:ser>
          <c:idx val="4"/>
          <c:order val="0"/>
          <c:tx>
            <c:strRef>
              <c:f>'BULK DENSITIES'!$F$4</c:f>
              <c:strCache>
                <c:ptCount val="1"/>
                <c:pt idx="0">
                  <c:v>BARE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'BULK DENSITIES'!$D$4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'BULK DENSITIES'!$E$4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'BULK DENSITIES'!$C$13</c:f>
              <c:strCache>
                <c:ptCount val="1"/>
                <c:pt idx="0">
                  <c:v>&gt;5 moss (B)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'BULK DENSITIES'!$D$13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DENSITIES'!$D$14:$D$20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'BULK DENSITIES'!$E$13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DENSITIES'!$E$14:$E$20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'BULK DENSITIES'!$C$22</c:f>
              <c:strCache>
                <c:ptCount val="1"/>
                <c:pt idx="0">
                  <c:v>&gt;5 Eriophorum ( 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DENSITIES'!$C$23:$C$29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'BULK DENSITIES'!$D$22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DENSITIES'!$D$23:$D$29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'BULK DENSITIES'!$E$22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DENSITIES'!$E$23:$E$29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'BULK DENSITIES'!$C$31</c:f>
              <c:strCache>
                <c:ptCount val="1"/>
                <c:pt idx="0">
                  <c:v>&gt;50 (D)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'BULK DENSITIES'!$D$31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'BULK DENSITIES'!$E$31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1894666"/>
        <c:axId val="18616539"/>
      </c:scatterChart>
      <c:valAx>
        <c:axId val="3189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8616539"/>
        <c:crosses val="autoZero"/>
        <c:crossBetween val="midCat"/>
        <c:dispUnits/>
      </c:valAx>
      <c:valAx>
        <c:axId val="18616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7515"/>
          <c:y val="0.6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"/>
          <c:w val="0.95375"/>
          <c:h val="0.92"/>
        </c:manualLayout>
      </c:layout>
      <c:scatterChart>
        <c:scatterStyle val="lineMarker"/>
        <c:varyColors val="0"/>
        <c:ser>
          <c:idx val="4"/>
          <c:order val="0"/>
          <c:tx>
            <c:strRef>
              <c:f>'BULK DENSITIES'!$F$4</c:f>
              <c:strCache>
                <c:ptCount val="1"/>
                <c:pt idx="0">
                  <c:v>BARE (A)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'BULK DENSITIES'!$D$4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'BULK DENSITIES'!$E$4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DENSITIES'!$E$5:$E$11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3331124"/>
        <c:axId val="31544661"/>
      </c:scatterChart>
      <c:val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1544661"/>
        <c:crosses val="autoZero"/>
        <c:crossBetween val="midCat"/>
        <c:dispUnits/>
      </c:valAx>
      <c:valAx>
        <c:axId val="3154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625"/>
          <c:y val="0.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"/>
          <c:w val="0.95375"/>
          <c:h val="0.92"/>
        </c:manualLayout>
      </c:layout>
      <c:scatterChart>
        <c:scatterStyle val="lineMarker"/>
        <c:varyColors val="0"/>
        <c:ser>
          <c:idx val="2"/>
          <c:order val="0"/>
          <c:tx>
            <c:strRef>
              <c:f>'BULK DENSITIES'!$C$13</c:f>
              <c:strCache>
                <c:ptCount val="1"/>
                <c:pt idx="0">
                  <c:v>&gt;5 moss (B)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'BULK DENSITIES'!$D$13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DENSITIES'!$D$14:$D$20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'BULK DENSITIES'!$E$13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DENSITIES'!$E$14:$E$20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DENSITIES'!$H$14:$H$20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'BULK DENSITIES'!$C$22</c:f>
              <c:strCache>
                <c:ptCount val="1"/>
                <c:pt idx="0">
                  <c:v>&gt;5 Eriophorum ( 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DENSITIES'!$C$23:$C$29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'BULK DENSITIES'!$D$22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DENSITIES'!$D$23:$D$29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'BULK DENSITIES'!$E$22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DENSITIES'!$E$23:$E$29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DENSITIES'!$H$23:$H$29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5466494"/>
        <c:axId val="4980719"/>
      </c:scatterChart>
      <c:val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980719"/>
        <c:crosses val="autoZero"/>
        <c:crossBetween val="midCat"/>
        <c:dispUnits/>
      </c:valAx>
      <c:valAx>
        <c:axId val="4980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32"/>
          <c:y val="0.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"/>
          <c:w val="0.95375"/>
          <c:h val="0.92"/>
        </c:manualLayout>
      </c:layout>
      <c:scatterChart>
        <c:scatterStyle val="lineMarker"/>
        <c:varyColors val="0"/>
        <c:ser>
          <c:idx val="9"/>
          <c:order val="0"/>
          <c:tx>
            <c:strRef>
              <c:f>'BULK DENSITIES'!$C$31</c:f>
              <c:strCache>
                <c:ptCount val="1"/>
                <c:pt idx="0">
                  <c:v>&gt;50 (D)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DENSITIES'!$C$32:$C$38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'BULK DENSITIES'!$D$31</c:f>
              <c:strCache>
                <c:ptCount val="1"/>
                <c:pt idx="0">
                  <c:v>DBD2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DENSITIES'!$D$32:$D$38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'BULK DENSITIES'!$E$31</c:f>
              <c:strCache>
                <c:ptCount val="1"/>
                <c:pt idx="0">
                  <c:v>DBD3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'BULK DENSITIES'!$E$32:$E$38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'BULK DENSITIES'!$H$32:$H$38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4826472"/>
        <c:axId val="785065"/>
      </c:scatterChart>
      <c:val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785065"/>
        <c:crosses val="autoZero"/>
        <c:crossBetween val="midCat"/>
        <c:dispUnits/>
      </c:valAx>
      <c:valAx>
        <c:axId val="78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8675"/>
          <c:y val="0.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170</xdr:row>
      <xdr:rowOff>9525</xdr:rowOff>
    </xdr:from>
    <xdr:to>
      <xdr:col>9</xdr:col>
      <xdr:colOff>238125</xdr:colOff>
      <xdr:row>212</xdr:row>
      <xdr:rowOff>142875</xdr:rowOff>
    </xdr:to>
    <xdr:graphicFrame>
      <xdr:nvGraphicFramePr>
        <xdr:cNvPr id="1" name="Chart 2"/>
        <xdr:cNvGraphicFramePr/>
      </xdr:nvGraphicFramePr>
      <xdr:xfrm>
        <a:off x="733425" y="27536775"/>
        <a:ext cx="705802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70</xdr:row>
      <xdr:rowOff>114300</xdr:rowOff>
    </xdr:from>
    <xdr:to>
      <xdr:col>13</xdr:col>
      <xdr:colOff>561975</xdr:colOff>
      <xdr:row>103</xdr:row>
      <xdr:rowOff>85725</xdr:rowOff>
    </xdr:to>
    <xdr:graphicFrame>
      <xdr:nvGraphicFramePr>
        <xdr:cNvPr id="2" name="Chart 3"/>
        <xdr:cNvGraphicFramePr/>
      </xdr:nvGraphicFramePr>
      <xdr:xfrm>
        <a:off x="2514600" y="11449050"/>
        <a:ext cx="83058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105</xdr:row>
      <xdr:rowOff>66675</xdr:rowOff>
    </xdr:from>
    <xdr:to>
      <xdr:col>6</xdr:col>
      <xdr:colOff>600075</xdr:colOff>
      <xdr:row>125</xdr:row>
      <xdr:rowOff>123825</xdr:rowOff>
    </xdr:to>
    <xdr:graphicFrame>
      <xdr:nvGraphicFramePr>
        <xdr:cNvPr id="3" name="Chart 4"/>
        <xdr:cNvGraphicFramePr/>
      </xdr:nvGraphicFramePr>
      <xdr:xfrm>
        <a:off x="228600" y="17068800"/>
        <a:ext cx="53054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752475</xdr:colOff>
      <xdr:row>105</xdr:row>
      <xdr:rowOff>47625</xdr:rowOff>
    </xdr:from>
    <xdr:to>
      <xdr:col>14</xdr:col>
      <xdr:colOff>381000</xdr:colOff>
      <xdr:row>125</xdr:row>
      <xdr:rowOff>142875</xdr:rowOff>
    </xdr:to>
    <xdr:graphicFrame>
      <xdr:nvGraphicFramePr>
        <xdr:cNvPr id="4" name="Chart 5"/>
        <xdr:cNvGraphicFramePr/>
      </xdr:nvGraphicFramePr>
      <xdr:xfrm>
        <a:off x="5686425" y="17049750"/>
        <a:ext cx="5562600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126</xdr:row>
      <xdr:rowOff>66675</xdr:rowOff>
    </xdr:from>
    <xdr:to>
      <xdr:col>8</xdr:col>
      <xdr:colOff>95250</xdr:colOff>
      <xdr:row>151</xdr:row>
      <xdr:rowOff>95250</xdr:rowOff>
    </xdr:to>
    <xdr:graphicFrame>
      <xdr:nvGraphicFramePr>
        <xdr:cNvPr id="5" name="Chart 6"/>
        <xdr:cNvGraphicFramePr/>
      </xdr:nvGraphicFramePr>
      <xdr:xfrm>
        <a:off x="161925" y="20469225"/>
        <a:ext cx="6248400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866775</xdr:colOff>
      <xdr:row>107</xdr:row>
      <xdr:rowOff>142875</xdr:rowOff>
    </xdr:from>
    <xdr:to>
      <xdr:col>6</xdr:col>
      <xdr:colOff>428625</xdr:colOff>
      <xdr:row>110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66775" y="17468850"/>
          <a:ext cx="449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Litter             Moss/Peat    Moss/Peat       Peat             Peat               Peat                  Peat
Horizon2                3                        4                       5                   6                        7                        8  </a:t>
          </a:r>
        </a:p>
      </xdr:txBody>
    </xdr:sp>
    <xdr:clientData/>
  </xdr:twoCellAnchor>
  <xdr:twoCellAnchor>
    <xdr:from>
      <xdr:col>0</xdr:col>
      <xdr:colOff>295275</xdr:colOff>
      <xdr:row>50</xdr:row>
      <xdr:rowOff>142875</xdr:rowOff>
    </xdr:from>
    <xdr:to>
      <xdr:col>8</xdr:col>
      <xdr:colOff>190500</xdr:colOff>
      <xdr:row>71</xdr:row>
      <xdr:rowOff>114300</xdr:rowOff>
    </xdr:to>
    <xdr:graphicFrame>
      <xdr:nvGraphicFramePr>
        <xdr:cNvPr id="7" name="Chart 9"/>
        <xdr:cNvGraphicFramePr/>
      </xdr:nvGraphicFramePr>
      <xdr:xfrm>
        <a:off x="295275" y="8239125"/>
        <a:ext cx="621030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5</xdr:col>
      <xdr:colOff>552450</xdr:colOff>
      <xdr:row>230</xdr:row>
      <xdr:rowOff>152400</xdr:rowOff>
    </xdr:to>
    <xdr:graphicFrame>
      <xdr:nvGraphicFramePr>
        <xdr:cNvPr id="8" name="Chart 10"/>
        <xdr:cNvGraphicFramePr/>
      </xdr:nvGraphicFramePr>
      <xdr:xfrm>
        <a:off x="0" y="34813875"/>
        <a:ext cx="46767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215</xdr:row>
      <xdr:rowOff>0</xdr:rowOff>
    </xdr:from>
    <xdr:to>
      <xdr:col>12</xdr:col>
      <xdr:colOff>228600</xdr:colOff>
      <xdr:row>230</xdr:row>
      <xdr:rowOff>152400</xdr:rowOff>
    </xdr:to>
    <xdr:graphicFrame>
      <xdr:nvGraphicFramePr>
        <xdr:cNvPr id="9" name="Chart 11"/>
        <xdr:cNvGraphicFramePr/>
      </xdr:nvGraphicFramePr>
      <xdr:xfrm>
        <a:off x="4933950" y="34813875"/>
        <a:ext cx="46767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266700</xdr:colOff>
      <xdr:row>215</xdr:row>
      <xdr:rowOff>0</xdr:rowOff>
    </xdr:from>
    <xdr:to>
      <xdr:col>19</xdr:col>
      <xdr:colOff>409575</xdr:colOff>
      <xdr:row>230</xdr:row>
      <xdr:rowOff>152400</xdr:rowOff>
    </xdr:to>
    <xdr:graphicFrame>
      <xdr:nvGraphicFramePr>
        <xdr:cNvPr id="10" name="Chart 12"/>
        <xdr:cNvGraphicFramePr/>
      </xdr:nvGraphicFramePr>
      <xdr:xfrm>
        <a:off x="9648825" y="348138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75" zoomScaleNormal="75" workbookViewId="0" topLeftCell="E52">
      <selection activeCell="N31" sqref="N31"/>
    </sheetView>
  </sheetViews>
  <sheetFormatPr defaultColWidth="9.140625" defaultRowHeight="12.75"/>
  <cols>
    <col min="1" max="1" width="16.7109375" style="0" customWidth="1"/>
    <col min="2" max="2" width="14.28125" style="0" customWidth="1"/>
    <col min="5" max="5" width="5.8515625" style="0" customWidth="1"/>
    <col min="6" max="6" width="12.00390625" style="0" customWidth="1"/>
    <col min="8" max="8" width="19.421875" style="0" customWidth="1"/>
    <col min="9" max="9" width="19.28125" style="0" customWidth="1"/>
    <col min="10" max="10" width="14.421875" style="0" customWidth="1"/>
    <col min="11" max="11" width="25.00390625" style="3" customWidth="1"/>
    <col min="12" max="12" width="20.140625" style="5" customWidth="1"/>
    <col min="13" max="13" width="9.140625" style="3" customWidth="1"/>
    <col min="15" max="15" width="22.00390625" style="0" customWidth="1"/>
  </cols>
  <sheetData>
    <row r="1" spans="1:13" ht="12.75">
      <c r="A1" t="s">
        <v>98</v>
      </c>
      <c r="B1">
        <f>PI()</f>
        <v>3.141592653589793</v>
      </c>
      <c r="F1">
        <v>6</v>
      </c>
      <c r="G1" t="s">
        <v>99</v>
      </c>
      <c r="I1" s="5">
        <f>+B1*(B2*B2)*E2</f>
        <v>883.5729338221292</v>
      </c>
      <c r="K1" s="3" t="s">
        <v>154</v>
      </c>
      <c r="L1" s="5">
        <f>+I1*0.8</f>
        <v>706.8583470577034</v>
      </c>
      <c r="M1" s="5">
        <f>+I1*0.9</f>
        <v>795.2156404399163</v>
      </c>
    </row>
    <row r="2" spans="1:12" ht="12.75">
      <c r="A2" t="s">
        <v>96</v>
      </c>
      <c r="B2">
        <v>7.5</v>
      </c>
      <c r="C2" t="s">
        <v>97</v>
      </c>
      <c r="E2">
        <v>5</v>
      </c>
      <c r="F2">
        <v>5.5</v>
      </c>
      <c r="G2" t="s">
        <v>150</v>
      </c>
      <c r="I2" s="5">
        <f>+B1*(B2*B2)*E3</f>
        <v>353.4291735288517</v>
      </c>
      <c r="K2" s="3" t="s">
        <v>152</v>
      </c>
      <c r="L2" s="5">
        <f>+B1*(B2*B2)*F2</f>
        <v>971.9302272043423</v>
      </c>
    </row>
    <row r="3" spans="5:12" ht="12.75">
      <c r="E3">
        <v>2</v>
      </c>
      <c r="F3">
        <v>3</v>
      </c>
      <c r="G3" t="s">
        <v>151</v>
      </c>
      <c r="I3" s="5">
        <f>+B1*(B2*B2)*F3</f>
        <v>530.1437602932776</v>
      </c>
      <c r="K3" s="3" t="s">
        <v>153</v>
      </c>
      <c r="L3" s="5">
        <f>+B1*(B2*B2)*F1</f>
        <v>1060.2875205865553</v>
      </c>
    </row>
    <row r="4" spans="1:16" s="1" customFormat="1" ht="12.75">
      <c r="A4" s="1" t="s">
        <v>0</v>
      </c>
      <c r="B4" s="1" t="s">
        <v>1</v>
      </c>
      <c r="C4" s="1" t="s">
        <v>3</v>
      </c>
      <c r="E4" s="1" t="s">
        <v>2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2" t="s">
        <v>94</v>
      </c>
      <c r="L4" s="4" t="s">
        <v>95</v>
      </c>
      <c r="M4" s="2" t="s">
        <v>9</v>
      </c>
      <c r="O4" s="1" t="s">
        <v>100</v>
      </c>
      <c r="P4" s="1" t="s">
        <v>101</v>
      </c>
    </row>
    <row r="5" spans="1:16" ht="12.75">
      <c r="A5" t="s">
        <v>10</v>
      </c>
      <c r="B5">
        <v>930.5</v>
      </c>
      <c r="E5">
        <v>1</v>
      </c>
      <c r="F5">
        <v>3.6</v>
      </c>
      <c r="G5">
        <v>11.55</v>
      </c>
      <c r="H5">
        <f>+G5-F5</f>
        <v>7.950000000000001</v>
      </c>
      <c r="I5">
        <v>4.99</v>
      </c>
      <c r="J5">
        <f>+I5-F5</f>
        <v>1.3900000000000001</v>
      </c>
      <c r="K5" s="3">
        <f>+J5/H5</f>
        <v>0.17484276729559747</v>
      </c>
      <c r="L5" s="5">
        <f>+K5*B5</f>
        <v>162.69119496855345</v>
      </c>
      <c r="M5" s="3">
        <f>+L5/$I$1</f>
        <v>0.1841287671237161</v>
      </c>
      <c r="O5">
        <f>+H5*B5</f>
        <v>7397.475000000001</v>
      </c>
      <c r="P5" s="3">
        <f>+B5/$I$1</f>
        <v>1.0531105745565057</v>
      </c>
    </row>
    <row r="6" spans="1:16" ht="12.75">
      <c r="A6" t="s">
        <v>12</v>
      </c>
      <c r="B6">
        <v>892.2</v>
      </c>
      <c r="E6">
        <v>2</v>
      </c>
      <c r="F6">
        <v>3.55</v>
      </c>
      <c r="G6">
        <v>8.6</v>
      </c>
      <c r="H6">
        <f aca="true" t="shared" si="0" ref="H6:H69">+G6-F6</f>
        <v>5.05</v>
      </c>
      <c r="I6">
        <v>4.33</v>
      </c>
      <c r="J6">
        <f aca="true" t="shared" si="1" ref="J6:J69">+I6-F6</f>
        <v>0.7800000000000002</v>
      </c>
      <c r="K6" s="3">
        <f aca="true" t="shared" si="2" ref="K6:K69">+J6/H6</f>
        <v>0.1544554455445545</v>
      </c>
      <c r="L6" s="5">
        <f aca="true" t="shared" si="3" ref="L6:L69">+K6*B6</f>
        <v>137.80514851485154</v>
      </c>
      <c r="M6" s="3">
        <f aca="true" t="shared" si="4" ref="M6:M69">+L6/$I$1</f>
        <v>0.15596352405085429</v>
      </c>
      <c r="O6">
        <f aca="true" t="shared" si="5" ref="O6:O69">+H6*B6</f>
        <v>4505.61</v>
      </c>
      <c r="P6" s="3">
        <f aca="true" t="shared" si="6" ref="P6:P21">+B6/$I$1</f>
        <v>1.0097638416113</v>
      </c>
    </row>
    <row r="7" spans="1:16" ht="12.75">
      <c r="A7" t="s">
        <v>13</v>
      </c>
      <c r="B7">
        <v>863.5</v>
      </c>
      <c r="E7">
        <v>3</v>
      </c>
      <c r="F7">
        <v>3.56</v>
      </c>
      <c r="G7">
        <v>11.88</v>
      </c>
      <c r="H7">
        <f t="shared" si="0"/>
        <v>8.32</v>
      </c>
      <c r="I7">
        <v>4.95</v>
      </c>
      <c r="J7">
        <f t="shared" si="1"/>
        <v>1.3900000000000001</v>
      </c>
      <c r="K7" s="3">
        <f t="shared" si="2"/>
        <v>0.1670673076923077</v>
      </c>
      <c r="L7" s="5">
        <f t="shared" si="3"/>
        <v>144.2626201923077</v>
      </c>
      <c r="M7" s="3">
        <f t="shared" si="4"/>
        <v>0.16327188698307163</v>
      </c>
      <c r="O7">
        <f t="shared" si="5"/>
        <v>7184.320000000001</v>
      </c>
      <c r="P7" s="3">
        <f t="shared" si="6"/>
        <v>0.9772820861145005</v>
      </c>
    </row>
    <row r="8" spans="1:16" ht="12.75">
      <c r="A8" t="s">
        <v>14</v>
      </c>
      <c r="B8">
        <v>906.7</v>
      </c>
      <c r="E8">
        <v>4</v>
      </c>
      <c r="F8">
        <v>3.57</v>
      </c>
      <c r="G8">
        <v>9.25</v>
      </c>
      <c r="H8">
        <f t="shared" si="0"/>
        <v>5.68</v>
      </c>
      <c r="I8">
        <v>4.32</v>
      </c>
      <c r="J8">
        <f t="shared" si="1"/>
        <v>0.7500000000000004</v>
      </c>
      <c r="K8" s="3">
        <f t="shared" si="2"/>
        <v>0.13204225352112683</v>
      </c>
      <c r="L8" s="5">
        <f t="shared" si="3"/>
        <v>119.7227112676057</v>
      </c>
      <c r="M8" s="3">
        <f t="shared" si="4"/>
        <v>0.1354983914567339</v>
      </c>
      <c r="O8">
        <f t="shared" si="5"/>
        <v>5150.056</v>
      </c>
      <c r="P8" s="3">
        <f t="shared" si="6"/>
        <v>1.0261744846323309</v>
      </c>
    </row>
    <row r="9" spans="1:16" ht="12.75">
      <c r="A9" t="s">
        <v>15</v>
      </c>
      <c r="B9">
        <v>826.9</v>
      </c>
      <c r="E9">
        <v>5</v>
      </c>
      <c r="F9">
        <v>3.63</v>
      </c>
      <c r="G9">
        <v>9.19</v>
      </c>
      <c r="H9">
        <f t="shared" si="0"/>
        <v>5.56</v>
      </c>
      <c r="I9">
        <v>4.37</v>
      </c>
      <c r="J9">
        <f t="shared" si="1"/>
        <v>0.7400000000000002</v>
      </c>
      <c r="K9" s="3">
        <f t="shared" si="2"/>
        <v>0.13309352517985618</v>
      </c>
      <c r="L9" s="5">
        <f t="shared" si="3"/>
        <v>110.05503597122306</v>
      </c>
      <c r="M9" s="3">
        <f t="shared" si="4"/>
        <v>0.1245568212407218</v>
      </c>
      <c r="O9">
        <f t="shared" si="5"/>
        <v>4597.563999999999</v>
      </c>
      <c r="P9" s="3">
        <f t="shared" si="6"/>
        <v>0.9358593595924499</v>
      </c>
    </row>
    <row r="10" spans="1:16" ht="12.75">
      <c r="A10" t="s">
        <v>16</v>
      </c>
      <c r="B10">
        <v>945.1</v>
      </c>
      <c r="E10">
        <v>6</v>
      </c>
      <c r="F10">
        <v>3.66</v>
      </c>
      <c r="G10">
        <v>14.41</v>
      </c>
      <c r="H10">
        <f t="shared" si="0"/>
        <v>10.75</v>
      </c>
      <c r="I10">
        <v>5.01</v>
      </c>
      <c r="J10">
        <f t="shared" si="1"/>
        <v>1.3499999999999996</v>
      </c>
      <c r="K10" s="3">
        <f t="shared" si="2"/>
        <v>0.12558139534883717</v>
      </c>
      <c r="L10" s="5">
        <f t="shared" si="3"/>
        <v>118.68697674418601</v>
      </c>
      <c r="M10" s="3">
        <f t="shared" si="4"/>
        <v>0.13432617976512023</v>
      </c>
      <c r="O10">
        <f t="shared" si="5"/>
        <v>10159.825</v>
      </c>
      <c r="P10" s="3">
        <f t="shared" si="6"/>
        <v>1.0696343944259576</v>
      </c>
    </row>
    <row r="11" spans="1:16" ht="12.75">
      <c r="A11" t="s">
        <v>11</v>
      </c>
      <c r="B11">
        <v>924.2</v>
      </c>
      <c r="E11">
        <v>7</v>
      </c>
      <c r="F11">
        <v>3.66</v>
      </c>
      <c r="G11">
        <v>10.96</v>
      </c>
      <c r="H11">
        <f t="shared" si="0"/>
        <v>7.300000000000001</v>
      </c>
      <c r="I11">
        <v>5.44</v>
      </c>
      <c r="J11">
        <f t="shared" si="1"/>
        <v>1.7800000000000002</v>
      </c>
      <c r="K11" s="3">
        <f t="shared" si="2"/>
        <v>0.24383561643835616</v>
      </c>
      <c r="L11" s="5">
        <f t="shared" si="3"/>
        <v>225.35287671232877</v>
      </c>
      <c r="M11" s="3">
        <f t="shared" si="4"/>
        <v>0.25504728368885754</v>
      </c>
      <c r="O11">
        <f t="shared" si="5"/>
        <v>6746.660000000001</v>
      </c>
      <c r="P11" s="3">
        <f t="shared" si="6"/>
        <v>1.045980433105989</v>
      </c>
    </row>
    <row r="12" spans="1:16" ht="12.75">
      <c r="A12" t="s">
        <v>17</v>
      </c>
      <c r="B12">
        <v>876.5</v>
      </c>
      <c r="E12">
        <v>8</v>
      </c>
      <c r="F12">
        <v>3.66</v>
      </c>
      <c r="G12">
        <v>18.21</v>
      </c>
      <c r="H12">
        <f t="shared" si="0"/>
        <v>14.55</v>
      </c>
      <c r="I12">
        <v>5.72</v>
      </c>
      <c r="J12">
        <f t="shared" si="1"/>
        <v>2.0599999999999996</v>
      </c>
      <c r="K12" s="3">
        <f t="shared" si="2"/>
        <v>0.14158075601374567</v>
      </c>
      <c r="L12" s="5">
        <f t="shared" si="3"/>
        <v>124.09553264604808</v>
      </c>
      <c r="M12" s="3">
        <f t="shared" si="4"/>
        <v>0.14044741287993048</v>
      </c>
      <c r="O12">
        <f t="shared" si="5"/>
        <v>12753.075</v>
      </c>
      <c r="P12" s="3">
        <f t="shared" si="6"/>
        <v>0.991995076409218</v>
      </c>
    </row>
    <row r="13" spans="1:16" ht="12.75">
      <c r="A13" t="s">
        <v>18</v>
      </c>
      <c r="B13">
        <v>948.8</v>
      </c>
      <c r="E13">
        <v>9</v>
      </c>
      <c r="F13">
        <v>3.7</v>
      </c>
      <c r="G13">
        <v>12.47</v>
      </c>
      <c r="H13">
        <f t="shared" si="0"/>
        <v>8.77</v>
      </c>
      <c r="I13">
        <v>4.95</v>
      </c>
      <c r="J13">
        <f t="shared" si="1"/>
        <v>1.25</v>
      </c>
      <c r="K13" s="3">
        <f t="shared" si="2"/>
        <v>0.14253135689851767</v>
      </c>
      <c r="L13" s="5">
        <f t="shared" si="3"/>
        <v>135.23375142531356</v>
      </c>
      <c r="M13" s="3">
        <f t="shared" si="4"/>
        <v>0.15305329786452837</v>
      </c>
      <c r="O13">
        <f t="shared" si="5"/>
        <v>8320.975999999999</v>
      </c>
      <c r="P13" s="3">
        <f t="shared" si="6"/>
        <v>1.073821937817531</v>
      </c>
    </row>
    <row r="14" spans="1:16" ht="12.75">
      <c r="A14" t="s">
        <v>19</v>
      </c>
      <c r="B14">
        <v>837.8</v>
      </c>
      <c r="E14">
        <v>10</v>
      </c>
      <c r="F14">
        <v>3.69</v>
      </c>
      <c r="G14">
        <v>12.95</v>
      </c>
      <c r="H14">
        <f t="shared" si="0"/>
        <v>9.26</v>
      </c>
      <c r="I14">
        <v>4.9</v>
      </c>
      <c r="J14">
        <f t="shared" si="1"/>
        <v>1.2100000000000004</v>
      </c>
      <c r="K14" s="3">
        <f t="shared" si="2"/>
        <v>0.13066954643628514</v>
      </c>
      <c r="L14" s="5">
        <f t="shared" si="3"/>
        <v>109.47494600431969</v>
      </c>
      <c r="M14" s="3">
        <f t="shared" si="4"/>
        <v>0.1239002936981747</v>
      </c>
      <c r="O14">
        <f t="shared" si="5"/>
        <v>7758.027999999999</v>
      </c>
      <c r="P14" s="3">
        <f t="shared" si="6"/>
        <v>0.9481956360703283</v>
      </c>
    </row>
    <row r="15" spans="1:16" ht="12.75">
      <c r="A15" t="s">
        <v>20</v>
      </c>
      <c r="B15">
        <v>842.4</v>
      </c>
      <c r="E15">
        <v>11</v>
      </c>
      <c r="F15">
        <v>3.67</v>
      </c>
      <c r="G15">
        <v>13.71</v>
      </c>
      <c r="H15">
        <f t="shared" si="0"/>
        <v>10.040000000000001</v>
      </c>
      <c r="I15">
        <v>4.92</v>
      </c>
      <c r="J15">
        <f t="shared" si="1"/>
        <v>1.25</v>
      </c>
      <c r="K15" s="3">
        <f t="shared" si="2"/>
        <v>0.1245019920318725</v>
      </c>
      <c r="L15" s="5">
        <f t="shared" si="3"/>
        <v>104.8804780876494</v>
      </c>
      <c r="M15" s="3">
        <f t="shared" si="4"/>
        <v>0.11870041970837772</v>
      </c>
      <c r="O15">
        <f t="shared" si="5"/>
        <v>8457.696</v>
      </c>
      <c r="P15" s="3">
        <f t="shared" si="6"/>
        <v>0.9534017710976899</v>
      </c>
    </row>
    <row r="16" spans="1:16" ht="12.75">
      <c r="A16" t="s">
        <v>21</v>
      </c>
      <c r="B16">
        <v>862.1</v>
      </c>
      <c r="E16">
        <v>12</v>
      </c>
      <c r="F16">
        <v>3.67</v>
      </c>
      <c r="G16">
        <v>20.99</v>
      </c>
      <c r="H16">
        <f t="shared" si="0"/>
        <v>17.32</v>
      </c>
      <c r="I16">
        <v>5.8</v>
      </c>
      <c r="J16">
        <f t="shared" si="1"/>
        <v>2.13</v>
      </c>
      <c r="K16" s="3">
        <f t="shared" si="2"/>
        <v>0.12297921478060045</v>
      </c>
      <c r="L16" s="5">
        <f t="shared" si="3"/>
        <v>106.02038106235565</v>
      </c>
      <c r="M16" s="3">
        <f t="shared" si="4"/>
        <v>0.11999052597020639</v>
      </c>
      <c r="O16">
        <f t="shared" si="5"/>
        <v>14931.572</v>
      </c>
      <c r="P16" s="3">
        <f t="shared" si="6"/>
        <v>0.975697610236608</v>
      </c>
    </row>
    <row r="17" spans="1:16" ht="12.75">
      <c r="A17" t="s">
        <v>22</v>
      </c>
      <c r="B17">
        <v>885.1</v>
      </c>
      <c r="E17">
        <v>13</v>
      </c>
      <c r="F17">
        <v>3.61</v>
      </c>
      <c r="G17">
        <v>13.22</v>
      </c>
      <c r="H17">
        <f t="shared" si="0"/>
        <v>9.610000000000001</v>
      </c>
      <c r="I17">
        <v>7.03</v>
      </c>
      <c r="J17">
        <f t="shared" si="1"/>
        <v>3.4200000000000004</v>
      </c>
      <c r="K17" s="3">
        <f t="shared" si="2"/>
        <v>0.3558792924037461</v>
      </c>
      <c r="L17" s="5">
        <f t="shared" si="3"/>
        <v>314.9887617065557</v>
      </c>
      <c r="M17" s="3">
        <f t="shared" si="4"/>
        <v>0.356494353379509</v>
      </c>
      <c r="O17">
        <f t="shared" si="5"/>
        <v>8505.811000000002</v>
      </c>
      <c r="P17" s="3">
        <f t="shared" si="6"/>
        <v>1.0017282853734157</v>
      </c>
    </row>
    <row r="18" spans="1:16" ht="12.75">
      <c r="A18" t="s">
        <v>23</v>
      </c>
      <c r="B18">
        <v>917.9</v>
      </c>
      <c r="E18">
        <v>14</v>
      </c>
      <c r="F18">
        <v>3.54</v>
      </c>
      <c r="G18">
        <v>14.51</v>
      </c>
      <c r="H18">
        <f t="shared" si="0"/>
        <v>10.969999999999999</v>
      </c>
      <c r="I18">
        <v>5.24</v>
      </c>
      <c r="J18">
        <f t="shared" si="1"/>
        <v>1.7000000000000002</v>
      </c>
      <c r="K18" s="3">
        <f t="shared" si="2"/>
        <v>0.15496809480401097</v>
      </c>
      <c r="L18" s="5">
        <f t="shared" si="3"/>
        <v>142.24521422060167</v>
      </c>
      <c r="M18" s="3">
        <f t="shared" si="4"/>
        <v>0.16098865048443964</v>
      </c>
      <c r="O18">
        <f t="shared" si="5"/>
        <v>10069.363</v>
      </c>
      <c r="P18" s="3">
        <f t="shared" si="6"/>
        <v>1.038850291655472</v>
      </c>
    </row>
    <row r="19" spans="1:16" ht="12.75">
      <c r="A19" t="s">
        <v>24</v>
      </c>
      <c r="B19">
        <v>897.1</v>
      </c>
      <c r="E19">
        <v>15</v>
      </c>
      <c r="F19">
        <v>3.71</v>
      </c>
      <c r="G19">
        <v>14.82</v>
      </c>
      <c r="H19">
        <f t="shared" si="0"/>
        <v>11.11</v>
      </c>
      <c r="I19">
        <v>5.32</v>
      </c>
      <c r="J19">
        <f t="shared" si="1"/>
        <v>1.6100000000000003</v>
      </c>
      <c r="K19" s="3">
        <f t="shared" si="2"/>
        <v>0.14491449144914495</v>
      </c>
      <c r="L19" s="5">
        <f t="shared" si="3"/>
        <v>130.00279027902795</v>
      </c>
      <c r="M19" s="3">
        <f t="shared" si="4"/>
        <v>0.14713306089704034</v>
      </c>
      <c r="O19">
        <f t="shared" si="5"/>
        <v>9966.780999999999</v>
      </c>
      <c r="P19" s="3">
        <f t="shared" si="6"/>
        <v>1.015309507183924</v>
      </c>
    </row>
    <row r="20" spans="1:16" ht="12.75">
      <c r="A20" t="s">
        <v>25</v>
      </c>
      <c r="B20">
        <v>862</v>
      </c>
      <c r="E20">
        <v>16</v>
      </c>
      <c r="F20">
        <v>3.68</v>
      </c>
      <c r="G20">
        <v>16.26</v>
      </c>
      <c r="H20">
        <f t="shared" si="0"/>
        <v>12.580000000000002</v>
      </c>
      <c r="I20">
        <v>5.44</v>
      </c>
      <c r="J20">
        <f t="shared" si="1"/>
        <v>1.7600000000000002</v>
      </c>
      <c r="K20" s="3">
        <f t="shared" si="2"/>
        <v>0.13990461049284578</v>
      </c>
      <c r="L20" s="5">
        <f t="shared" si="3"/>
        <v>120.59777424483306</v>
      </c>
      <c r="M20" s="3">
        <f t="shared" si="4"/>
        <v>0.13648876015605796</v>
      </c>
      <c r="O20">
        <f t="shared" si="5"/>
        <v>10843.960000000001</v>
      </c>
      <c r="P20" s="3">
        <f t="shared" si="6"/>
        <v>0.975584433388187</v>
      </c>
    </row>
    <row r="21" spans="1:16" ht="12.75">
      <c r="A21" t="s">
        <v>26</v>
      </c>
      <c r="B21">
        <v>824</v>
      </c>
      <c r="E21">
        <v>17</v>
      </c>
      <c r="F21">
        <v>3.69</v>
      </c>
      <c r="G21">
        <v>18.08</v>
      </c>
      <c r="H21">
        <f t="shared" si="0"/>
        <v>14.389999999999999</v>
      </c>
      <c r="I21">
        <v>5.52</v>
      </c>
      <c r="J21">
        <f t="shared" si="1"/>
        <v>1.8299999999999996</v>
      </c>
      <c r="K21" s="3">
        <f t="shared" si="2"/>
        <v>0.1271716469770674</v>
      </c>
      <c r="L21" s="5">
        <f t="shared" si="3"/>
        <v>104.78943710910353</v>
      </c>
      <c r="M21" s="3">
        <f t="shared" si="4"/>
        <v>0.11859738239808797</v>
      </c>
      <c r="O21">
        <f t="shared" si="5"/>
        <v>11857.359999999999</v>
      </c>
      <c r="P21" s="3">
        <f t="shared" si="6"/>
        <v>0.9325772309882437</v>
      </c>
    </row>
    <row r="22" spans="1:16" ht="12.75">
      <c r="A22" t="s">
        <v>27</v>
      </c>
      <c r="B22">
        <v>783.4</v>
      </c>
      <c r="E22">
        <v>18</v>
      </c>
      <c r="F22">
        <v>3.69</v>
      </c>
      <c r="G22">
        <v>15.34</v>
      </c>
      <c r="H22">
        <f t="shared" si="0"/>
        <v>11.65</v>
      </c>
      <c r="I22">
        <v>5.23</v>
      </c>
      <c r="J22">
        <f t="shared" si="1"/>
        <v>1.5400000000000005</v>
      </c>
      <c r="K22" s="3">
        <f t="shared" si="2"/>
        <v>0.13218884120171678</v>
      </c>
      <c r="L22" s="5">
        <f t="shared" si="3"/>
        <v>103.55673819742492</v>
      </c>
      <c r="M22" s="3">
        <f t="shared" si="4"/>
        <v>0.11720225261933133</v>
      </c>
      <c r="O22">
        <f t="shared" si="5"/>
        <v>9126.61</v>
      </c>
      <c r="P22" s="3">
        <f>+B22/$I$1</f>
        <v>0.8866274305293569</v>
      </c>
    </row>
    <row r="23" spans="1:16" ht="12.75">
      <c r="A23" t="s">
        <v>28</v>
      </c>
      <c r="B23">
        <v>147.2</v>
      </c>
      <c r="C23">
        <v>2</v>
      </c>
      <c r="E23">
        <v>19</v>
      </c>
      <c r="F23">
        <v>3.7</v>
      </c>
      <c r="G23">
        <v>11.56</v>
      </c>
      <c r="H23">
        <f>+G23-F23</f>
        <v>7.86</v>
      </c>
      <c r="I23">
        <v>4.3</v>
      </c>
      <c r="J23">
        <f t="shared" si="1"/>
        <v>0.5999999999999996</v>
      </c>
      <c r="K23" s="3">
        <f>+J23/H23</f>
        <v>0.07633587786259537</v>
      </c>
      <c r="L23" s="5">
        <f>+K23*B23</f>
        <v>11.236641221374038</v>
      </c>
      <c r="M23" s="3">
        <f>+L23/$I$2</f>
        <v>0.031793191006788096</v>
      </c>
      <c r="O23">
        <f>+H23*B23</f>
        <v>1156.992</v>
      </c>
      <c r="P23" s="3">
        <f>+B23/$I$2</f>
        <v>0.4164908021889243</v>
      </c>
    </row>
    <row r="24" spans="1:16" ht="12.75">
      <c r="A24" t="s">
        <v>29</v>
      </c>
      <c r="B24">
        <v>779.6</v>
      </c>
      <c r="E24">
        <v>20</v>
      </c>
      <c r="F24">
        <v>3.69</v>
      </c>
      <c r="G24">
        <v>21.03</v>
      </c>
      <c r="H24">
        <f t="shared" si="0"/>
        <v>17.34</v>
      </c>
      <c r="I24">
        <v>8.39</v>
      </c>
      <c r="J24">
        <f t="shared" si="1"/>
        <v>4.700000000000001</v>
      </c>
      <c r="K24" s="3">
        <f t="shared" si="2"/>
        <v>0.27104959630911196</v>
      </c>
      <c r="L24" s="5">
        <f t="shared" si="3"/>
        <v>211.31026528258369</v>
      </c>
      <c r="M24" s="3">
        <f t="shared" si="4"/>
        <v>0.23915429863667853</v>
      </c>
      <c r="O24">
        <f t="shared" si="5"/>
        <v>13518.264000000001</v>
      </c>
      <c r="P24" s="3">
        <f aca="true" t="shared" si="7" ref="P24:P48">+B24/$I$1</f>
        <v>0.8823267102893626</v>
      </c>
    </row>
    <row r="25" spans="1:16" ht="12.75">
      <c r="A25" t="s">
        <v>30</v>
      </c>
      <c r="B25">
        <v>785.7</v>
      </c>
      <c r="E25">
        <v>21</v>
      </c>
      <c r="F25">
        <v>3.62</v>
      </c>
      <c r="G25">
        <v>16.9</v>
      </c>
      <c r="H25">
        <f t="shared" si="0"/>
        <v>13.279999999999998</v>
      </c>
      <c r="I25">
        <v>6.15</v>
      </c>
      <c r="J25">
        <f t="shared" si="1"/>
        <v>2.5300000000000002</v>
      </c>
      <c r="K25" s="3">
        <f t="shared" si="2"/>
        <v>0.19051204819277115</v>
      </c>
      <c r="L25" s="5">
        <f t="shared" si="3"/>
        <v>149.6853162650603</v>
      </c>
      <c r="M25" s="3">
        <f t="shared" si="4"/>
        <v>0.1694091234976571</v>
      </c>
      <c r="O25">
        <f t="shared" si="5"/>
        <v>10434.096</v>
      </c>
      <c r="P25" s="3">
        <f t="shared" si="7"/>
        <v>0.8892304980430378</v>
      </c>
    </row>
    <row r="26" spans="1:16" ht="12.75">
      <c r="A26" t="s">
        <v>31</v>
      </c>
      <c r="B26">
        <v>850.8</v>
      </c>
      <c r="E26">
        <v>22</v>
      </c>
      <c r="F26">
        <v>3.69</v>
      </c>
      <c r="G26">
        <v>13.88</v>
      </c>
      <c r="H26">
        <f t="shared" si="0"/>
        <v>10.190000000000001</v>
      </c>
      <c r="I26">
        <v>5.63</v>
      </c>
      <c r="J26">
        <f t="shared" si="1"/>
        <v>1.94</v>
      </c>
      <c r="K26" s="3">
        <f t="shared" si="2"/>
        <v>0.19038272816486748</v>
      </c>
      <c r="L26" s="5">
        <f t="shared" si="3"/>
        <v>161.97762512266925</v>
      </c>
      <c r="M26" s="3">
        <f t="shared" si="4"/>
        <v>0.18332117126086248</v>
      </c>
      <c r="O26">
        <f t="shared" si="5"/>
        <v>8669.652</v>
      </c>
      <c r="P26" s="3">
        <f t="shared" si="7"/>
        <v>0.9629086263650458</v>
      </c>
    </row>
    <row r="27" spans="1:16" ht="12.75">
      <c r="A27" t="s">
        <v>32</v>
      </c>
      <c r="B27">
        <v>816.9</v>
      </c>
      <c r="E27">
        <v>23</v>
      </c>
      <c r="F27">
        <v>3.63</v>
      </c>
      <c r="G27">
        <v>16.2</v>
      </c>
      <c r="H27">
        <f t="shared" si="0"/>
        <v>12.57</v>
      </c>
      <c r="I27">
        <v>5.15</v>
      </c>
      <c r="J27">
        <f t="shared" si="1"/>
        <v>1.5200000000000005</v>
      </c>
      <c r="K27" s="3">
        <f t="shared" si="2"/>
        <v>0.12092283214001595</v>
      </c>
      <c r="L27" s="5">
        <f t="shared" si="3"/>
        <v>98.78186157517902</v>
      </c>
      <c r="M27" s="3">
        <f t="shared" si="4"/>
        <v>0.11179819774228694</v>
      </c>
      <c r="O27">
        <f t="shared" si="5"/>
        <v>10268.432999999999</v>
      </c>
      <c r="P27" s="3">
        <f t="shared" si="7"/>
        <v>0.9245416747503595</v>
      </c>
    </row>
    <row r="28" spans="1:16" ht="12.75">
      <c r="A28" t="s">
        <v>33</v>
      </c>
      <c r="B28">
        <v>887.5</v>
      </c>
      <c r="E28">
        <v>24</v>
      </c>
      <c r="F28">
        <v>3.67</v>
      </c>
      <c r="G28">
        <v>17.59</v>
      </c>
      <c r="H28">
        <f t="shared" si="0"/>
        <v>13.92</v>
      </c>
      <c r="I28">
        <v>5.39</v>
      </c>
      <c r="J28">
        <f t="shared" si="1"/>
        <v>1.7199999999999998</v>
      </c>
      <c r="K28" s="3">
        <f t="shared" si="2"/>
        <v>0.12356321839080459</v>
      </c>
      <c r="L28" s="5">
        <f t="shared" si="3"/>
        <v>109.66235632183907</v>
      </c>
      <c r="M28" s="3">
        <f t="shared" si="4"/>
        <v>0.12411239878915874</v>
      </c>
      <c r="O28">
        <f t="shared" si="5"/>
        <v>12354</v>
      </c>
      <c r="P28" s="3">
        <f t="shared" si="7"/>
        <v>1.0044445297355173</v>
      </c>
    </row>
    <row r="29" spans="1:16" ht="12.75">
      <c r="A29" t="s">
        <v>34</v>
      </c>
      <c r="B29">
        <v>334.03</v>
      </c>
      <c r="C29">
        <v>3</v>
      </c>
      <c r="E29">
        <v>25</v>
      </c>
      <c r="F29">
        <v>3.65</v>
      </c>
      <c r="G29">
        <v>17.05</v>
      </c>
      <c r="H29">
        <f t="shared" si="0"/>
        <v>13.4</v>
      </c>
      <c r="I29">
        <v>4.63</v>
      </c>
      <c r="J29">
        <f t="shared" si="1"/>
        <v>0.98</v>
      </c>
      <c r="K29" s="3">
        <f t="shared" si="2"/>
        <v>0.07313432835820895</v>
      </c>
      <c r="L29" s="5">
        <f t="shared" si="3"/>
        <v>24.429059701492534</v>
      </c>
      <c r="M29" s="3">
        <f>+L29/$I$3</f>
        <v>0.04608006644835031</v>
      </c>
      <c r="O29">
        <f t="shared" si="5"/>
        <v>4476.0019999999995</v>
      </c>
      <c r="P29" s="3">
        <f>+B29/$I$3</f>
        <v>0.630074377967239</v>
      </c>
    </row>
    <row r="30" spans="1:16" ht="12.75">
      <c r="A30" t="s">
        <v>35</v>
      </c>
      <c r="B30">
        <v>828.4</v>
      </c>
      <c r="E30">
        <v>26</v>
      </c>
      <c r="F30">
        <v>3.61</v>
      </c>
      <c r="G30">
        <v>21.82</v>
      </c>
      <c r="H30">
        <f t="shared" si="0"/>
        <v>18.21</v>
      </c>
      <c r="I30">
        <v>5.97</v>
      </c>
      <c r="J30">
        <f t="shared" si="1"/>
        <v>2.36</v>
      </c>
      <c r="K30" s="3">
        <f t="shared" si="2"/>
        <v>0.12959912136188906</v>
      </c>
      <c r="L30" s="5">
        <f t="shared" si="3"/>
        <v>107.3599121361889</v>
      </c>
      <c r="M30" s="3">
        <f t="shared" si="4"/>
        <v>0.12150656502318954</v>
      </c>
      <c r="O30">
        <f t="shared" si="5"/>
        <v>15085.164</v>
      </c>
      <c r="P30" s="3">
        <f t="shared" si="7"/>
        <v>0.9375570123187634</v>
      </c>
    </row>
    <row r="31" spans="1:16" ht="12.75">
      <c r="A31" t="s">
        <v>36</v>
      </c>
      <c r="B31">
        <v>818.9</v>
      </c>
      <c r="E31">
        <v>27</v>
      </c>
      <c r="F31">
        <v>3.68</v>
      </c>
      <c r="G31">
        <v>19.4</v>
      </c>
      <c r="H31">
        <f t="shared" si="0"/>
        <v>15.719999999999999</v>
      </c>
      <c r="I31">
        <v>5.55</v>
      </c>
      <c r="J31">
        <f t="shared" si="1"/>
        <v>1.8699999999999997</v>
      </c>
      <c r="K31" s="3">
        <f t="shared" si="2"/>
        <v>0.11895674300254451</v>
      </c>
      <c r="L31" s="5">
        <f t="shared" si="3"/>
        <v>97.4136768447837</v>
      </c>
      <c r="M31" s="3">
        <f t="shared" si="4"/>
        <v>0.11024972938384948</v>
      </c>
      <c r="O31">
        <f t="shared" si="5"/>
        <v>12873.107999999998</v>
      </c>
      <c r="P31" s="3">
        <f t="shared" si="7"/>
        <v>0.9268052117187776</v>
      </c>
    </row>
    <row r="32" spans="1:16" ht="12.75">
      <c r="A32" t="s">
        <v>37</v>
      </c>
      <c r="B32">
        <v>821.1</v>
      </c>
      <c r="E32">
        <v>28</v>
      </c>
      <c r="F32">
        <v>3.68</v>
      </c>
      <c r="G32">
        <v>23.59</v>
      </c>
      <c r="H32">
        <f t="shared" si="0"/>
        <v>19.91</v>
      </c>
      <c r="I32">
        <v>5.63</v>
      </c>
      <c r="J32">
        <f t="shared" si="1"/>
        <v>1.9499999999999997</v>
      </c>
      <c r="K32" s="3">
        <f t="shared" si="2"/>
        <v>0.09794073329984931</v>
      </c>
      <c r="L32" s="5">
        <f t="shared" si="3"/>
        <v>80.41913611250628</v>
      </c>
      <c r="M32" s="3">
        <f t="shared" si="4"/>
        <v>0.09101584377945118</v>
      </c>
      <c r="O32">
        <f t="shared" si="5"/>
        <v>16348.101</v>
      </c>
      <c r="P32" s="3">
        <f t="shared" si="7"/>
        <v>0.9292951023840376</v>
      </c>
    </row>
    <row r="33" spans="1:16" ht="12.75">
      <c r="A33" t="s">
        <v>38</v>
      </c>
      <c r="B33">
        <v>792.8</v>
      </c>
      <c r="E33">
        <v>29</v>
      </c>
      <c r="F33">
        <v>3.73</v>
      </c>
      <c r="G33">
        <v>16.02</v>
      </c>
      <c r="H33">
        <f t="shared" si="0"/>
        <v>12.29</v>
      </c>
      <c r="I33">
        <v>5.06</v>
      </c>
      <c r="J33">
        <f t="shared" si="1"/>
        <v>1.3299999999999996</v>
      </c>
      <c r="K33" s="3">
        <f t="shared" si="2"/>
        <v>0.10821806346623268</v>
      </c>
      <c r="L33" s="5">
        <f t="shared" si="3"/>
        <v>85.79528071602927</v>
      </c>
      <c r="M33" s="3">
        <f t="shared" si="4"/>
        <v>0.09710039480826897</v>
      </c>
      <c r="O33">
        <f t="shared" si="5"/>
        <v>9743.511999999999</v>
      </c>
      <c r="P33" s="3">
        <f t="shared" si="7"/>
        <v>0.8972660542809218</v>
      </c>
    </row>
    <row r="34" spans="1:16" ht="12.75">
      <c r="A34" t="s">
        <v>39</v>
      </c>
      <c r="B34">
        <v>738.3</v>
      </c>
      <c r="E34">
        <v>30</v>
      </c>
      <c r="F34">
        <v>3.64</v>
      </c>
      <c r="G34">
        <v>11.69</v>
      </c>
      <c r="H34">
        <f t="shared" si="0"/>
        <v>8.049999999999999</v>
      </c>
      <c r="I34">
        <v>4.62</v>
      </c>
      <c r="J34">
        <f t="shared" si="1"/>
        <v>0.98</v>
      </c>
      <c r="K34" s="3">
        <f t="shared" si="2"/>
        <v>0.12173913043478263</v>
      </c>
      <c r="L34" s="5">
        <f t="shared" si="3"/>
        <v>89.88000000000001</v>
      </c>
      <c r="M34" s="3">
        <f t="shared" si="4"/>
        <v>0.10172335136070795</v>
      </c>
      <c r="O34">
        <f t="shared" si="5"/>
        <v>5943.314999999999</v>
      </c>
      <c r="P34" s="3">
        <f t="shared" si="7"/>
        <v>0.8355846718915295</v>
      </c>
    </row>
    <row r="35" spans="1:16" ht="12.75">
      <c r="A35" t="s">
        <v>40</v>
      </c>
      <c r="B35">
        <v>118.38</v>
      </c>
      <c r="C35">
        <v>2</v>
      </c>
      <c r="E35">
        <v>31</v>
      </c>
      <c r="F35">
        <v>3.67</v>
      </c>
      <c r="G35">
        <v>16</v>
      </c>
      <c r="H35">
        <f t="shared" si="0"/>
        <v>12.33</v>
      </c>
      <c r="I35">
        <v>4.59</v>
      </c>
      <c r="J35">
        <f t="shared" si="1"/>
        <v>0.9199999999999999</v>
      </c>
      <c r="K35" s="3">
        <f t="shared" si="2"/>
        <v>0.0746147607461476</v>
      </c>
      <c r="L35" s="5">
        <f t="shared" si="3"/>
        <v>8.832895377128953</v>
      </c>
      <c r="M35" s="3">
        <f>+L35/$I$2</f>
        <v>0.024991981530375535</v>
      </c>
      <c r="O35">
        <f t="shared" si="5"/>
        <v>1459.6254</v>
      </c>
      <c r="P35" s="3">
        <f>+B35/$I$2</f>
        <v>0.33494688290166347</v>
      </c>
    </row>
    <row r="36" spans="1:16" ht="12.75">
      <c r="A36" t="s">
        <v>41</v>
      </c>
      <c r="B36">
        <v>894.5</v>
      </c>
      <c r="E36">
        <v>32</v>
      </c>
      <c r="F36">
        <v>3.7</v>
      </c>
      <c r="G36">
        <v>21.06</v>
      </c>
      <c r="H36">
        <f t="shared" si="0"/>
        <v>17.36</v>
      </c>
      <c r="I36">
        <v>10.35</v>
      </c>
      <c r="J36">
        <f t="shared" si="1"/>
        <v>6.6499999999999995</v>
      </c>
      <c r="K36" s="3">
        <f t="shared" si="2"/>
        <v>0.38306451612903225</v>
      </c>
      <c r="L36" s="5">
        <f>+K36*B36</f>
        <v>342.65120967741933</v>
      </c>
      <c r="M36" s="3">
        <f t="shared" si="4"/>
        <v>0.38780184018900465</v>
      </c>
      <c r="O36">
        <f t="shared" si="5"/>
        <v>15528.519999999999</v>
      </c>
      <c r="P36" s="3">
        <f t="shared" si="7"/>
        <v>1.0123669091249805</v>
      </c>
    </row>
    <row r="37" spans="1:16" ht="12.75">
      <c r="A37" t="s">
        <v>42</v>
      </c>
      <c r="B37">
        <v>782.8</v>
      </c>
      <c r="E37">
        <v>33</v>
      </c>
      <c r="F37">
        <v>3.68</v>
      </c>
      <c r="G37">
        <v>24.22</v>
      </c>
      <c r="H37">
        <f t="shared" si="0"/>
        <v>20.54</v>
      </c>
      <c r="I37">
        <v>9.57</v>
      </c>
      <c r="J37">
        <f t="shared" si="1"/>
        <v>5.890000000000001</v>
      </c>
      <c r="K37" s="3">
        <f t="shared" si="2"/>
        <v>0.2867575462512172</v>
      </c>
      <c r="L37" s="5">
        <f t="shared" si="3"/>
        <v>224.4738072054528</v>
      </c>
      <c r="M37" s="3">
        <f t="shared" si="4"/>
        <v>0.2540523805255462</v>
      </c>
      <c r="O37">
        <f t="shared" si="5"/>
        <v>16078.711999999998</v>
      </c>
      <c r="P37" s="3">
        <f t="shared" si="7"/>
        <v>0.8859483694388315</v>
      </c>
    </row>
    <row r="38" spans="1:16" ht="12.75">
      <c r="A38" t="s">
        <v>43</v>
      </c>
      <c r="B38">
        <v>846.8</v>
      </c>
      <c r="E38">
        <v>34</v>
      </c>
      <c r="F38">
        <v>3.64</v>
      </c>
      <c r="G38">
        <v>18.89</v>
      </c>
      <c r="H38">
        <f t="shared" si="0"/>
        <v>15.25</v>
      </c>
      <c r="I38">
        <v>5.41</v>
      </c>
      <c r="J38">
        <f t="shared" si="1"/>
        <v>1.77</v>
      </c>
      <c r="K38" s="3">
        <f t="shared" si="2"/>
        <v>0.1160655737704918</v>
      </c>
      <c r="L38" s="5">
        <f t="shared" si="3"/>
        <v>98.28432786885246</v>
      </c>
      <c r="M38" s="3">
        <f t="shared" si="4"/>
        <v>0.11123510477363482</v>
      </c>
      <c r="O38">
        <f t="shared" si="5"/>
        <v>12913.699999999999</v>
      </c>
      <c r="P38" s="3">
        <f t="shared" si="7"/>
        <v>0.9583815524282097</v>
      </c>
    </row>
    <row r="39" spans="1:16" ht="12.75">
      <c r="A39" t="s">
        <v>44</v>
      </c>
      <c r="B39">
        <v>858</v>
      </c>
      <c r="E39">
        <v>35</v>
      </c>
      <c r="F39">
        <v>3.68</v>
      </c>
      <c r="G39">
        <v>17.89</v>
      </c>
      <c r="H39">
        <f t="shared" si="0"/>
        <v>14.21</v>
      </c>
      <c r="I39">
        <v>5.28</v>
      </c>
      <c r="J39">
        <f t="shared" si="1"/>
        <v>1.6</v>
      </c>
      <c r="K39" s="3">
        <f t="shared" si="2"/>
        <v>0.11259676284306826</v>
      </c>
      <c r="L39" s="5">
        <f t="shared" si="3"/>
        <v>96.60802251935256</v>
      </c>
      <c r="M39" s="3">
        <f t="shared" si="4"/>
        <v>0.10933791520915984</v>
      </c>
      <c r="O39">
        <f t="shared" si="5"/>
        <v>12192.18</v>
      </c>
      <c r="P39" s="3">
        <f t="shared" si="7"/>
        <v>0.9710573594513509</v>
      </c>
    </row>
    <row r="40" spans="1:16" ht="12.75">
      <c r="A40" t="s">
        <v>45</v>
      </c>
      <c r="B40">
        <v>880.9</v>
      </c>
      <c r="E40">
        <v>36</v>
      </c>
      <c r="F40">
        <v>3.62</v>
      </c>
      <c r="G40">
        <v>18.65</v>
      </c>
      <c r="H40">
        <f t="shared" si="0"/>
        <v>15.029999999999998</v>
      </c>
      <c r="I40">
        <v>5.24</v>
      </c>
      <c r="J40">
        <f t="shared" si="1"/>
        <v>1.62</v>
      </c>
      <c r="K40" s="3">
        <f t="shared" si="2"/>
        <v>0.10778443113772458</v>
      </c>
      <c r="L40" s="5">
        <f t="shared" si="3"/>
        <v>94.94730538922158</v>
      </c>
      <c r="M40" s="3">
        <f t="shared" si="4"/>
        <v>0.10745836790009151</v>
      </c>
      <c r="O40">
        <f t="shared" si="5"/>
        <v>13239.926999999998</v>
      </c>
      <c r="P40" s="3">
        <f t="shared" si="7"/>
        <v>0.9969748577397377</v>
      </c>
    </row>
    <row r="41" spans="1:16" ht="12.75">
      <c r="A41" t="s">
        <v>46</v>
      </c>
      <c r="H41">
        <f t="shared" si="0"/>
        <v>0</v>
      </c>
      <c r="J41">
        <f t="shared" si="1"/>
        <v>0</v>
      </c>
      <c r="K41" s="3" t="e">
        <f t="shared" si="2"/>
        <v>#DIV/0!</v>
      </c>
      <c r="L41" s="5" t="e">
        <f t="shared" si="3"/>
        <v>#DIV/0!</v>
      </c>
      <c r="O41">
        <f t="shared" si="5"/>
        <v>0</v>
      </c>
      <c r="P41" s="3">
        <f t="shared" si="7"/>
        <v>0</v>
      </c>
    </row>
    <row r="42" spans="1:16" ht="12.75">
      <c r="A42" t="s">
        <v>47</v>
      </c>
      <c r="B42">
        <v>671</v>
      </c>
      <c r="E42">
        <v>37</v>
      </c>
      <c r="F42">
        <v>3.6</v>
      </c>
      <c r="G42">
        <v>18.79</v>
      </c>
      <c r="H42">
        <f t="shared" si="0"/>
        <v>15.19</v>
      </c>
      <c r="I42">
        <v>6.62</v>
      </c>
      <c r="J42">
        <f t="shared" si="1"/>
        <v>3.02</v>
      </c>
      <c r="K42" s="3">
        <f t="shared" si="2"/>
        <v>0.1988150098749177</v>
      </c>
      <c r="L42" s="5">
        <f t="shared" si="3"/>
        <v>133.4048716260698</v>
      </c>
      <c r="M42" s="3">
        <f t="shared" si="4"/>
        <v>0.15098342934633774</v>
      </c>
      <c r="O42">
        <f t="shared" si="5"/>
        <v>10192.49</v>
      </c>
      <c r="P42" s="3">
        <f t="shared" si="7"/>
        <v>0.7594166529042615</v>
      </c>
    </row>
    <row r="43" spans="1:16" ht="12.75">
      <c r="A43" t="s">
        <v>85</v>
      </c>
      <c r="H43">
        <f t="shared" si="0"/>
        <v>0</v>
      </c>
      <c r="J43">
        <f t="shared" si="1"/>
        <v>0</v>
      </c>
      <c r="K43" s="3" t="e">
        <f t="shared" si="2"/>
        <v>#DIV/0!</v>
      </c>
      <c r="L43" s="5" t="e">
        <f t="shared" si="3"/>
        <v>#DIV/0!</v>
      </c>
      <c r="O43">
        <f t="shared" si="5"/>
        <v>0</v>
      </c>
      <c r="P43" s="3">
        <f t="shared" si="7"/>
        <v>0</v>
      </c>
    </row>
    <row r="44" spans="1:16" ht="12.75">
      <c r="A44" t="s">
        <v>48</v>
      </c>
      <c r="B44">
        <v>835.7</v>
      </c>
      <c r="E44">
        <v>38</v>
      </c>
      <c r="F44">
        <v>3.67</v>
      </c>
      <c r="G44">
        <v>26.03</v>
      </c>
      <c r="H44">
        <f t="shared" si="0"/>
        <v>22.36</v>
      </c>
      <c r="I44">
        <v>7.15</v>
      </c>
      <c r="J44">
        <f t="shared" si="1"/>
        <v>3.4800000000000004</v>
      </c>
      <c r="K44" s="3">
        <f t="shared" si="2"/>
        <v>0.15563506261180682</v>
      </c>
      <c r="L44" s="5">
        <f t="shared" si="3"/>
        <v>130.06422182468697</v>
      </c>
      <c r="M44" s="3">
        <f t="shared" si="4"/>
        <v>0.14720258718435347</v>
      </c>
      <c r="O44">
        <f t="shared" si="5"/>
        <v>18686.252</v>
      </c>
      <c r="P44" s="3">
        <f t="shared" si="7"/>
        <v>0.9458189222534895</v>
      </c>
    </row>
    <row r="45" spans="1:16" ht="12.75">
      <c r="A45" t="s">
        <v>49</v>
      </c>
      <c r="B45">
        <v>870.6</v>
      </c>
      <c r="E45">
        <v>39</v>
      </c>
      <c r="F45">
        <v>3.69</v>
      </c>
      <c r="G45">
        <v>11.46</v>
      </c>
      <c r="H45">
        <f t="shared" si="0"/>
        <v>7.770000000000001</v>
      </c>
      <c r="I45">
        <v>4.8</v>
      </c>
      <c r="J45">
        <f t="shared" si="1"/>
        <v>1.1099999999999999</v>
      </c>
      <c r="K45" s="3">
        <f t="shared" si="2"/>
        <v>0.14285714285714282</v>
      </c>
      <c r="L45" s="5">
        <f t="shared" si="3"/>
        <v>124.37142857142854</v>
      </c>
      <c r="M45" s="3">
        <f t="shared" si="4"/>
        <v>0.14075966319319777</v>
      </c>
      <c r="O45">
        <f t="shared" si="5"/>
        <v>6764.562000000002</v>
      </c>
      <c r="P45" s="3">
        <f t="shared" si="7"/>
        <v>0.9853176423523847</v>
      </c>
    </row>
    <row r="46" spans="1:16" ht="12.75">
      <c r="A46" t="s">
        <v>50</v>
      </c>
      <c r="B46">
        <v>858.3</v>
      </c>
      <c r="E46">
        <v>40</v>
      </c>
      <c r="F46">
        <v>3.78</v>
      </c>
      <c r="G46">
        <v>18.64</v>
      </c>
      <c r="H46">
        <f t="shared" si="0"/>
        <v>14.860000000000001</v>
      </c>
      <c r="I46">
        <v>5.58</v>
      </c>
      <c r="J46">
        <f t="shared" si="1"/>
        <v>1.8000000000000003</v>
      </c>
      <c r="K46" s="3">
        <f t="shared" si="2"/>
        <v>0.12113055181695828</v>
      </c>
      <c r="L46" s="5">
        <f t="shared" si="3"/>
        <v>103.96635262449529</v>
      </c>
      <c r="M46" s="3">
        <f t="shared" si="4"/>
        <v>0.11766584131856692</v>
      </c>
      <c r="O46">
        <f t="shared" si="5"/>
        <v>12754.338</v>
      </c>
      <c r="P46" s="3">
        <f t="shared" si="7"/>
        <v>0.9713968899966136</v>
      </c>
    </row>
    <row r="47" spans="1:16" ht="12.75">
      <c r="A47" t="s">
        <v>51</v>
      </c>
      <c r="B47">
        <v>900.1</v>
      </c>
      <c r="E47">
        <v>41</v>
      </c>
      <c r="F47">
        <v>3.69</v>
      </c>
      <c r="G47">
        <v>15.56</v>
      </c>
      <c r="H47">
        <f t="shared" si="0"/>
        <v>11.870000000000001</v>
      </c>
      <c r="I47">
        <v>5.26</v>
      </c>
      <c r="J47">
        <f t="shared" si="1"/>
        <v>1.5699999999999998</v>
      </c>
      <c r="K47" s="3">
        <f t="shared" si="2"/>
        <v>0.13226621735467564</v>
      </c>
      <c r="L47" s="5">
        <f t="shared" si="3"/>
        <v>119.05282224094354</v>
      </c>
      <c r="M47" s="3">
        <f t="shared" si="4"/>
        <v>0.1347402321684402</v>
      </c>
      <c r="O47">
        <f t="shared" si="5"/>
        <v>10684.187000000002</v>
      </c>
      <c r="P47" s="3">
        <f t="shared" si="7"/>
        <v>1.0187048126365512</v>
      </c>
    </row>
    <row r="48" spans="1:16" ht="12.75">
      <c r="A48" t="s">
        <v>52</v>
      </c>
      <c r="B48">
        <v>942</v>
      </c>
      <c r="E48">
        <v>42</v>
      </c>
      <c r="F48">
        <v>3.72</v>
      </c>
      <c r="G48">
        <v>29.8</v>
      </c>
      <c r="H48">
        <f t="shared" si="0"/>
        <v>26.080000000000002</v>
      </c>
      <c r="I48">
        <v>6.54</v>
      </c>
      <c r="J48">
        <f t="shared" si="1"/>
        <v>2.82</v>
      </c>
      <c r="K48" s="3">
        <f t="shared" si="2"/>
        <v>0.10812883435582821</v>
      </c>
      <c r="L48" s="5">
        <f t="shared" si="3"/>
        <v>101.85736196319017</v>
      </c>
      <c r="M48" s="3">
        <f t="shared" si="4"/>
        <v>0.11527895215461062</v>
      </c>
      <c r="O48">
        <f t="shared" si="5"/>
        <v>24567.36</v>
      </c>
      <c r="P48" s="3">
        <f t="shared" si="7"/>
        <v>1.0661259121249096</v>
      </c>
    </row>
    <row r="49" spans="1:16" ht="12.75">
      <c r="A49" t="s">
        <v>53</v>
      </c>
      <c r="B49">
        <v>48.95</v>
      </c>
      <c r="E49">
        <v>43</v>
      </c>
      <c r="F49">
        <v>3.7</v>
      </c>
      <c r="G49">
        <v>11.85</v>
      </c>
      <c r="H49">
        <f t="shared" si="0"/>
        <v>8.149999999999999</v>
      </c>
      <c r="I49">
        <v>5.28</v>
      </c>
      <c r="J49">
        <f t="shared" si="1"/>
        <v>1.58</v>
      </c>
      <c r="K49" s="3">
        <f t="shared" si="2"/>
        <v>0.19386503067484667</v>
      </c>
      <c r="L49" s="5">
        <f t="shared" si="3"/>
        <v>9.489693251533746</v>
      </c>
      <c r="M49" s="3">
        <f t="shared" si="4"/>
        <v>0.010740135746897044</v>
      </c>
      <c r="O49">
        <f t="shared" si="5"/>
        <v>398.94249999999994</v>
      </c>
      <c r="P49" s="3">
        <f>+B49/$I$1</f>
        <v>0.0554000673020322</v>
      </c>
    </row>
    <row r="50" spans="1:16" ht="12.75">
      <c r="A50" t="s">
        <v>54</v>
      </c>
      <c r="B50">
        <f>579.83</f>
        <v>579.83</v>
      </c>
      <c r="C50">
        <v>0.9</v>
      </c>
      <c r="E50">
        <v>44</v>
      </c>
      <c r="F50">
        <v>3.67</v>
      </c>
      <c r="G50">
        <v>16.41</v>
      </c>
      <c r="H50">
        <f t="shared" si="0"/>
        <v>12.74</v>
      </c>
      <c r="I50">
        <v>8.06</v>
      </c>
      <c r="J50">
        <f t="shared" si="1"/>
        <v>4.390000000000001</v>
      </c>
      <c r="K50" s="3">
        <f t="shared" si="2"/>
        <v>0.34458398744113033</v>
      </c>
      <c r="L50" s="5">
        <f>+K50*B50</f>
        <v>199.8001334379906</v>
      </c>
      <c r="M50" s="3">
        <f>+L50/$I$1</f>
        <v>0.2261274941658773</v>
      </c>
      <c r="O50">
        <f t="shared" si="5"/>
        <v>7387.034200000001</v>
      </c>
      <c r="P50" s="3">
        <f>+B50/$M$1</f>
        <v>0.72914813355436</v>
      </c>
    </row>
    <row r="51" spans="1:16" ht="12.75">
      <c r="A51" t="s">
        <v>86</v>
      </c>
      <c r="H51">
        <f t="shared" si="0"/>
        <v>0</v>
      </c>
      <c r="J51">
        <f t="shared" si="1"/>
        <v>0</v>
      </c>
      <c r="K51" s="3" t="e">
        <f t="shared" si="2"/>
        <v>#DIV/0!</v>
      </c>
      <c r="L51" s="5" t="e">
        <f t="shared" si="3"/>
        <v>#DIV/0!</v>
      </c>
      <c r="O51">
        <f t="shared" si="5"/>
        <v>0</v>
      </c>
      <c r="P51" s="3">
        <f>+B51/$I$1</f>
        <v>0</v>
      </c>
    </row>
    <row r="52" spans="1:16" ht="12.75">
      <c r="A52" t="s">
        <v>55</v>
      </c>
      <c r="B52">
        <v>803.3</v>
      </c>
      <c r="E52">
        <v>45</v>
      </c>
      <c r="F52">
        <v>3.72</v>
      </c>
      <c r="G52">
        <v>18.14</v>
      </c>
      <c r="H52">
        <f t="shared" si="0"/>
        <v>14.42</v>
      </c>
      <c r="I52">
        <v>7.15</v>
      </c>
      <c r="J52">
        <f t="shared" si="1"/>
        <v>3.43</v>
      </c>
      <c r="K52" s="3">
        <f t="shared" si="2"/>
        <v>0.23786407766990292</v>
      </c>
      <c r="L52" s="5">
        <f t="shared" si="3"/>
        <v>191.07621359223302</v>
      </c>
      <c r="M52" s="3">
        <f t="shared" si="4"/>
        <v>0.2162540366256831</v>
      </c>
      <c r="O52">
        <f t="shared" si="5"/>
        <v>11583.586</v>
      </c>
      <c r="P52" s="3">
        <f aca="true" t="shared" si="8" ref="P52:P58">+B52/$I$1</f>
        <v>0.9091496233651166</v>
      </c>
    </row>
    <row r="53" spans="1:16" ht="12.75">
      <c r="A53" t="s">
        <v>56</v>
      </c>
      <c r="B53">
        <v>959.4</v>
      </c>
      <c r="E53">
        <v>46</v>
      </c>
      <c r="F53">
        <v>3.72</v>
      </c>
      <c r="G53">
        <v>17.55</v>
      </c>
      <c r="H53">
        <f t="shared" si="0"/>
        <v>13.83</v>
      </c>
      <c r="I53">
        <v>5</v>
      </c>
      <c r="J53">
        <f t="shared" si="1"/>
        <v>1.2799999999999998</v>
      </c>
      <c r="K53" s="3">
        <f t="shared" si="2"/>
        <v>0.0925524222704266</v>
      </c>
      <c r="L53" s="5">
        <f t="shared" si="3"/>
        <v>88.79479392624727</v>
      </c>
      <c r="M53" s="3">
        <f t="shared" si="4"/>
        <v>0.10049514932756237</v>
      </c>
      <c r="O53">
        <f t="shared" si="5"/>
        <v>13268.502</v>
      </c>
      <c r="P53" s="3">
        <f t="shared" si="8"/>
        <v>1.085818683750147</v>
      </c>
    </row>
    <row r="54" spans="1:16" ht="12.75">
      <c r="A54" t="s">
        <v>57</v>
      </c>
      <c r="B54">
        <v>819.1</v>
      </c>
      <c r="E54">
        <v>47</v>
      </c>
      <c r="F54">
        <v>3.7</v>
      </c>
      <c r="G54">
        <v>16.75</v>
      </c>
      <c r="H54">
        <f t="shared" si="0"/>
        <v>13.05</v>
      </c>
      <c r="I54">
        <v>5.26</v>
      </c>
      <c r="J54">
        <f t="shared" si="1"/>
        <v>1.5599999999999996</v>
      </c>
      <c r="K54" s="3">
        <f t="shared" si="2"/>
        <v>0.11954022988505743</v>
      </c>
      <c r="L54" s="5">
        <f t="shared" si="3"/>
        <v>97.91540229885054</v>
      </c>
      <c r="M54" s="3">
        <f t="shared" si="4"/>
        <v>0.1108175664404878</v>
      </c>
      <c r="O54">
        <f t="shared" si="5"/>
        <v>10689.255000000001</v>
      </c>
      <c r="P54" s="3">
        <f t="shared" si="8"/>
        <v>0.9270315654156195</v>
      </c>
    </row>
    <row r="55" spans="1:16" ht="12.75">
      <c r="A55" t="s">
        <v>58</v>
      </c>
      <c r="B55">
        <v>860.7</v>
      </c>
      <c r="E55">
        <v>48</v>
      </c>
      <c r="F55">
        <v>3.71</v>
      </c>
      <c r="G55">
        <v>16.02</v>
      </c>
      <c r="H55">
        <f t="shared" si="0"/>
        <v>12.309999999999999</v>
      </c>
      <c r="I55">
        <v>5</v>
      </c>
      <c r="J55">
        <f t="shared" si="1"/>
        <v>1.29</v>
      </c>
      <c r="K55" s="3">
        <f t="shared" si="2"/>
        <v>0.1047928513403737</v>
      </c>
      <c r="L55" s="5">
        <f t="shared" si="3"/>
        <v>90.19520714865965</v>
      </c>
      <c r="M55" s="3">
        <f t="shared" si="4"/>
        <v>0.10208009287755833</v>
      </c>
      <c r="O55">
        <f t="shared" si="5"/>
        <v>10595.216999999999</v>
      </c>
      <c r="P55" s="3">
        <f t="shared" si="8"/>
        <v>0.9741131343587153</v>
      </c>
    </row>
    <row r="56" spans="1:16" ht="12.75">
      <c r="A56" t="s">
        <v>59</v>
      </c>
      <c r="B56">
        <v>950.3</v>
      </c>
      <c r="E56">
        <v>49</v>
      </c>
      <c r="F56">
        <v>3.66</v>
      </c>
      <c r="G56">
        <v>18.64</v>
      </c>
      <c r="H56">
        <f t="shared" si="0"/>
        <v>14.98</v>
      </c>
      <c r="I56">
        <v>5.42</v>
      </c>
      <c r="J56">
        <f t="shared" si="1"/>
        <v>1.7599999999999998</v>
      </c>
      <c r="K56" s="3">
        <f t="shared" si="2"/>
        <v>0.11748998664886513</v>
      </c>
      <c r="L56" s="5">
        <f t="shared" si="3"/>
        <v>111.65073431241653</v>
      </c>
      <c r="M56" s="3">
        <f t="shared" si="4"/>
        <v>0.1263627823335892</v>
      </c>
      <c r="O56">
        <f t="shared" si="5"/>
        <v>14235.494</v>
      </c>
      <c r="P56" s="3">
        <f t="shared" si="8"/>
        <v>1.0755195905438446</v>
      </c>
    </row>
    <row r="57" spans="1:16" ht="12.75">
      <c r="A57" t="s">
        <v>60</v>
      </c>
      <c r="B57">
        <v>8.87</v>
      </c>
      <c r="E57">
        <v>50</v>
      </c>
      <c r="F57">
        <v>3.63</v>
      </c>
      <c r="G57">
        <v>4.93</v>
      </c>
      <c r="H57">
        <f t="shared" si="0"/>
        <v>1.2999999999999998</v>
      </c>
      <c r="I57">
        <v>3.98</v>
      </c>
      <c r="J57">
        <f t="shared" si="1"/>
        <v>0.3500000000000001</v>
      </c>
      <c r="K57" s="3">
        <f t="shared" si="2"/>
        <v>0.26923076923076933</v>
      </c>
      <c r="L57" s="5">
        <f>+K57*B57</f>
        <v>2.3880769230769237</v>
      </c>
      <c r="M57" s="3">
        <f>+L57/$I$1</f>
        <v>0.002702750199405343</v>
      </c>
      <c r="O57">
        <f t="shared" si="5"/>
        <v>11.530999999999997</v>
      </c>
      <c r="P57" s="3">
        <f t="shared" si="8"/>
        <v>0.010038786454934128</v>
      </c>
    </row>
    <row r="58" spans="1:16" ht="12.75">
      <c r="A58" t="s">
        <v>87</v>
      </c>
      <c r="H58">
        <f t="shared" si="0"/>
        <v>0</v>
      </c>
      <c r="J58">
        <f t="shared" si="1"/>
        <v>0</v>
      </c>
      <c r="K58" s="3" t="e">
        <f t="shared" si="2"/>
        <v>#DIV/0!</v>
      </c>
      <c r="L58" s="5" t="e">
        <f t="shared" si="3"/>
        <v>#DIV/0!</v>
      </c>
      <c r="O58">
        <f t="shared" si="5"/>
        <v>0</v>
      </c>
      <c r="P58" s="3">
        <f t="shared" si="8"/>
        <v>0</v>
      </c>
    </row>
    <row r="59" spans="1:16" ht="12.75">
      <c r="A59" t="s">
        <v>61</v>
      </c>
      <c r="B59">
        <v>597.19</v>
      </c>
      <c r="C59">
        <v>0.8</v>
      </c>
      <c r="E59">
        <v>51</v>
      </c>
      <c r="F59">
        <v>3.64</v>
      </c>
      <c r="G59">
        <v>16.77</v>
      </c>
      <c r="H59">
        <f t="shared" si="0"/>
        <v>13.129999999999999</v>
      </c>
      <c r="I59">
        <v>6.11</v>
      </c>
      <c r="J59">
        <f t="shared" si="1"/>
        <v>2.47</v>
      </c>
      <c r="K59" s="3">
        <f>+J59/H59</f>
        <v>0.18811881188118815</v>
      </c>
      <c r="L59" s="5">
        <f t="shared" si="3"/>
        <v>112.34267326732676</v>
      </c>
      <c r="M59" s="3">
        <f>+L59/$L$1</f>
        <v>0.1589323712946914</v>
      </c>
      <c r="O59">
        <f t="shared" si="5"/>
        <v>7841.1047</v>
      </c>
      <c r="P59" s="3">
        <f>+B59/$L$1</f>
        <v>0.844851026355991</v>
      </c>
    </row>
    <row r="60" spans="1:16" ht="12.75">
      <c r="A60" t="s">
        <v>62</v>
      </c>
      <c r="B60">
        <v>940.4</v>
      </c>
      <c r="E60">
        <v>52</v>
      </c>
      <c r="F60">
        <v>3.65</v>
      </c>
      <c r="G60">
        <v>17.02</v>
      </c>
      <c r="H60">
        <f t="shared" si="0"/>
        <v>13.37</v>
      </c>
      <c r="I60">
        <v>5.29</v>
      </c>
      <c r="J60">
        <f t="shared" si="1"/>
        <v>1.6400000000000001</v>
      </c>
      <c r="K60" s="3">
        <f t="shared" si="2"/>
        <v>0.12266267763649964</v>
      </c>
      <c r="L60" s="5">
        <f t="shared" si="3"/>
        <v>115.35198204936427</v>
      </c>
      <c r="M60" s="3">
        <f t="shared" si="4"/>
        <v>0.13055173787451665</v>
      </c>
      <c r="O60">
        <f t="shared" si="5"/>
        <v>12573.148</v>
      </c>
      <c r="P60" s="3">
        <f>+B60/$I$1</f>
        <v>1.0643150825501753</v>
      </c>
    </row>
    <row r="61" spans="1:16" ht="12.75">
      <c r="A61" t="s">
        <v>63</v>
      </c>
      <c r="B61">
        <v>809.2</v>
      </c>
      <c r="E61">
        <v>53</v>
      </c>
      <c r="F61">
        <v>3.63</v>
      </c>
      <c r="G61">
        <v>18.3</v>
      </c>
      <c r="H61">
        <f t="shared" si="0"/>
        <v>14.670000000000002</v>
      </c>
      <c r="I61">
        <v>5.14</v>
      </c>
      <c r="J61">
        <f t="shared" si="1"/>
        <v>1.5099999999999998</v>
      </c>
      <c r="K61" s="3">
        <f t="shared" si="2"/>
        <v>0.10293115201090658</v>
      </c>
      <c r="L61" s="5">
        <f t="shared" si="3"/>
        <v>83.29188820722561</v>
      </c>
      <c r="M61" s="3">
        <f t="shared" si="4"/>
        <v>0.09426713406320002</v>
      </c>
      <c r="O61">
        <f t="shared" si="5"/>
        <v>11870.964000000002</v>
      </c>
      <c r="P61" s="3">
        <f aca="true" t="shared" si="9" ref="P61:P72">+B61/$I$1</f>
        <v>0.91582705742195</v>
      </c>
    </row>
    <row r="62" spans="1:16" ht="12.75">
      <c r="A62" t="s">
        <v>64</v>
      </c>
      <c r="B62">
        <v>889.2</v>
      </c>
      <c r="E62">
        <v>54</v>
      </c>
      <c r="F62">
        <v>3.6</v>
      </c>
      <c r="G62">
        <v>14.07</v>
      </c>
      <c r="H62">
        <f t="shared" si="0"/>
        <v>10.47</v>
      </c>
      <c r="I62">
        <v>4.76</v>
      </c>
      <c r="J62">
        <f t="shared" si="1"/>
        <v>1.1599999999999997</v>
      </c>
      <c r="K62" s="3">
        <f t="shared" si="2"/>
        <v>0.11079274116523397</v>
      </c>
      <c r="L62" s="5">
        <f t="shared" si="3"/>
        <v>98.51690544412605</v>
      </c>
      <c r="M62" s="3">
        <f t="shared" si="4"/>
        <v>0.11149832874346323</v>
      </c>
      <c r="O62">
        <f t="shared" si="5"/>
        <v>9309.924</v>
      </c>
      <c r="P62" s="3">
        <f t="shared" si="9"/>
        <v>1.0063685361586727</v>
      </c>
    </row>
    <row r="63" spans="1:16" ht="12.75">
      <c r="A63" t="s">
        <v>65</v>
      </c>
      <c r="B63">
        <v>832.5</v>
      </c>
      <c r="E63">
        <v>55</v>
      </c>
      <c r="F63">
        <v>3.6</v>
      </c>
      <c r="G63">
        <v>17.97</v>
      </c>
      <c r="H63">
        <f t="shared" si="0"/>
        <v>14.37</v>
      </c>
      <c r="I63">
        <v>5.23</v>
      </c>
      <c r="J63">
        <f t="shared" si="1"/>
        <v>1.6300000000000003</v>
      </c>
      <c r="K63" s="3">
        <f t="shared" si="2"/>
        <v>0.11343075852470427</v>
      </c>
      <c r="L63" s="5">
        <f t="shared" si="3"/>
        <v>94.4311064718163</v>
      </c>
      <c r="M63" s="3">
        <f t="shared" si="4"/>
        <v>0.1068741502337894</v>
      </c>
      <c r="O63">
        <f t="shared" si="5"/>
        <v>11963.025</v>
      </c>
      <c r="P63" s="3">
        <f t="shared" si="9"/>
        <v>0.9421972631040205</v>
      </c>
    </row>
    <row r="64" spans="1:16" ht="12.75">
      <c r="A64" t="s">
        <v>66</v>
      </c>
      <c r="B64">
        <v>908.5</v>
      </c>
      <c r="E64">
        <v>56</v>
      </c>
      <c r="F64">
        <v>3.69</v>
      </c>
      <c r="G64">
        <v>16.03</v>
      </c>
      <c r="H64">
        <f t="shared" si="0"/>
        <v>12.340000000000002</v>
      </c>
      <c r="I64">
        <v>5.12</v>
      </c>
      <c r="J64">
        <f t="shared" si="1"/>
        <v>1.4300000000000002</v>
      </c>
      <c r="K64" s="3">
        <f t="shared" si="2"/>
        <v>0.11588330632090761</v>
      </c>
      <c r="L64" s="5">
        <f t="shared" si="3"/>
        <v>105.27998379254457</v>
      </c>
      <c r="M64" s="3">
        <f t="shared" si="4"/>
        <v>0.1191525676744398</v>
      </c>
      <c r="O64">
        <f t="shared" si="5"/>
        <v>11210.890000000001</v>
      </c>
      <c r="P64" s="3">
        <f t="shared" si="9"/>
        <v>1.028211667903907</v>
      </c>
    </row>
    <row r="65" spans="1:16" ht="12.75">
      <c r="A65" t="s">
        <v>67</v>
      </c>
      <c r="B65">
        <v>73.73</v>
      </c>
      <c r="E65">
        <v>57</v>
      </c>
      <c r="F65">
        <v>3.7</v>
      </c>
      <c r="G65">
        <v>8.35</v>
      </c>
      <c r="H65">
        <f t="shared" si="0"/>
        <v>4.6499999999999995</v>
      </c>
      <c r="I65">
        <v>4.31</v>
      </c>
      <c r="J65">
        <f t="shared" si="1"/>
        <v>0.6099999999999994</v>
      </c>
      <c r="K65" s="3">
        <f t="shared" si="2"/>
        <v>0.13118279569892463</v>
      </c>
      <c r="L65" s="5">
        <f t="shared" si="3"/>
        <v>9.672107526881714</v>
      </c>
      <c r="M65" s="3">
        <f t="shared" si="4"/>
        <v>0.010946586474805703</v>
      </c>
      <c r="O65">
        <f t="shared" si="5"/>
        <v>342.8445</v>
      </c>
      <c r="P65" s="3">
        <f t="shared" si="9"/>
        <v>0.08344529034073206</v>
      </c>
    </row>
    <row r="66" spans="1:16" ht="12.75">
      <c r="A66" t="s">
        <v>68</v>
      </c>
      <c r="B66">
        <v>364.07</v>
      </c>
      <c r="E66">
        <v>58</v>
      </c>
      <c r="F66">
        <v>3.69</v>
      </c>
      <c r="G66">
        <v>8.17</v>
      </c>
      <c r="H66">
        <f t="shared" si="0"/>
        <v>4.48</v>
      </c>
      <c r="I66">
        <v>4.18</v>
      </c>
      <c r="J66">
        <f t="shared" si="1"/>
        <v>0.48999999999999977</v>
      </c>
      <c r="K66" s="3">
        <f t="shared" si="2"/>
        <v>0.10937499999999994</v>
      </c>
      <c r="L66" s="5">
        <f t="shared" si="3"/>
        <v>39.82015624999998</v>
      </c>
      <c r="M66" s="3">
        <f t="shared" si="4"/>
        <v>0.04506719788002936</v>
      </c>
      <c r="O66">
        <f t="shared" si="5"/>
        <v>1631.0336000000002</v>
      </c>
      <c r="P66" s="3">
        <f t="shared" si="9"/>
        <v>0.41204295204598285</v>
      </c>
    </row>
    <row r="67" spans="1:16" ht="12.75">
      <c r="A67" t="s">
        <v>69</v>
      </c>
      <c r="B67">
        <v>745.5</v>
      </c>
      <c r="E67">
        <v>59</v>
      </c>
      <c r="F67">
        <v>3.65</v>
      </c>
      <c r="G67">
        <v>16.49</v>
      </c>
      <c r="H67">
        <f t="shared" si="0"/>
        <v>12.839999999999998</v>
      </c>
      <c r="I67">
        <v>6.86</v>
      </c>
      <c r="J67">
        <f t="shared" si="1"/>
        <v>3.2100000000000004</v>
      </c>
      <c r="K67" s="3">
        <f t="shared" si="2"/>
        <v>0.25000000000000006</v>
      </c>
      <c r="L67" s="5">
        <f t="shared" si="3"/>
        <v>186.37500000000003</v>
      </c>
      <c r="M67" s="3">
        <f t="shared" si="4"/>
        <v>0.21093335124445867</v>
      </c>
      <c r="O67">
        <f t="shared" si="5"/>
        <v>9572.22</v>
      </c>
      <c r="P67" s="3">
        <f t="shared" si="9"/>
        <v>0.8437334049778346</v>
      </c>
    </row>
    <row r="68" spans="1:16" ht="12.75">
      <c r="A68" t="s">
        <v>70</v>
      </c>
      <c r="B68">
        <v>885.5</v>
      </c>
      <c r="E68">
        <v>60</v>
      </c>
      <c r="F68">
        <v>3.7</v>
      </c>
      <c r="G68">
        <v>14.13</v>
      </c>
      <c r="H68">
        <f t="shared" si="0"/>
        <v>10.43</v>
      </c>
      <c r="I68">
        <v>5.33</v>
      </c>
      <c r="J68">
        <f t="shared" si="1"/>
        <v>1.63</v>
      </c>
      <c r="K68" s="3">
        <f t="shared" si="2"/>
        <v>0.15627996164908917</v>
      </c>
      <c r="L68" s="5">
        <f t="shared" si="3"/>
        <v>138.38590604026845</v>
      </c>
      <c r="M68" s="3">
        <f t="shared" si="4"/>
        <v>0.15662080711508838</v>
      </c>
      <c r="O68">
        <f t="shared" si="5"/>
        <v>9235.765</v>
      </c>
      <c r="P68" s="3">
        <f t="shared" si="9"/>
        <v>1.0021809927670993</v>
      </c>
    </row>
    <row r="69" spans="1:16" ht="12.75">
      <c r="A69" t="s">
        <v>71</v>
      </c>
      <c r="B69">
        <v>833.1</v>
      </c>
      <c r="E69">
        <v>61</v>
      </c>
      <c r="F69">
        <v>3.71</v>
      </c>
      <c r="G69">
        <v>18.18</v>
      </c>
      <c r="H69">
        <f t="shared" si="0"/>
        <v>14.469999999999999</v>
      </c>
      <c r="I69">
        <v>5.51</v>
      </c>
      <c r="J69">
        <f t="shared" si="1"/>
        <v>1.7999999999999998</v>
      </c>
      <c r="K69" s="3">
        <f t="shared" si="2"/>
        <v>0.1243953006219765</v>
      </c>
      <c r="L69" s="5">
        <f t="shared" si="3"/>
        <v>103.63372494816862</v>
      </c>
      <c r="M69" s="3">
        <f t="shared" si="4"/>
        <v>0.11728938379752471</v>
      </c>
      <c r="O69">
        <f t="shared" si="5"/>
        <v>12054.956999999999</v>
      </c>
      <c r="P69" s="3">
        <f t="shared" si="9"/>
        <v>0.9428763241945459</v>
      </c>
    </row>
    <row r="70" spans="1:16" ht="12.75">
      <c r="A70" t="s">
        <v>72</v>
      </c>
      <c r="B70">
        <v>953.6</v>
      </c>
      <c r="E70">
        <v>62</v>
      </c>
      <c r="F70">
        <v>3.62</v>
      </c>
      <c r="G70">
        <v>13.75</v>
      </c>
      <c r="H70">
        <f aca="true" t="shared" si="10" ref="H70:H82">+G70-F70</f>
        <v>10.129999999999999</v>
      </c>
      <c r="I70">
        <v>5.19</v>
      </c>
      <c r="J70">
        <f aca="true" t="shared" si="11" ref="J70:J82">+I70-F70</f>
        <v>1.5700000000000003</v>
      </c>
      <c r="K70" s="3">
        <f aca="true" t="shared" si="12" ref="K70:K82">+J70/H70</f>
        <v>0.15498519249753212</v>
      </c>
      <c r="L70" s="5">
        <f aca="true" t="shared" si="13" ref="L70:L82">+K70*B70</f>
        <v>147.79387956564662</v>
      </c>
      <c r="M70" s="3">
        <f aca="true" t="shared" si="14" ref="M70:M82">+L70/$I$1</f>
        <v>0.16726845505138435</v>
      </c>
      <c r="O70">
        <f aca="true" t="shared" si="15" ref="O70:O82">+H70*B70</f>
        <v>9659.967999999999</v>
      </c>
      <c r="P70" s="3">
        <f t="shared" si="9"/>
        <v>1.0792544265417345</v>
      </c>
    </row>
    <row r="71" spans="1:16" ht="12.75">
      <c r="A71" t="s">
        <v>74</v>
      </c>
      <c r="B71">
        <v>112.64</v>
      </c>
      <c r="E71">
        <v>63</v>
      </c>
      <c r="F71">
        <v>3.69</v>
      </c>
      <c r="G71">
        <v>6.65</v>
      </c>
      <c r="H71">
        <f t="shared" si="10"/>
        <v>2.9600000000000004</v>
      </c>
      <c r="I71">
        <v>4</v>
      </c>
      <c r="J71">
        <f t="shared" si="11"/>
        <v>0.31000000000000005</v>
      </c>
      <c r="K71" s="3">
        <f t="shared" si="12"/>
        <v>0.10472972972972973</v>
      </c>
      <c r="L71" s="5">
        <f t="shared" si="13"/>
        <v>11.796756756756757</v>
      </c>
      <c r="M71" s="3">
        <f t="shared" si="14"/>
        <v>0.01335119751317727</v>
      </c>
      <c r="O71">
        <f t="shared" si="15"/>
        <v>333.41440000000006</v>
      </c>
      <c r="P71" s="3">
        <f t="shared" si="9"/>
        <v>0.12748240206130554</v>
      </c>
    </row>
    <row r="72" spans="1:16" ht="12.75">
      <c r="A72" t="s">
        <v>75</v>
      </c>
      <c r="B72">
        <v>575.2</v>
      </c>
      <c r="E72">
        <v>64</v>
      </c>
      <c r="F72">
        <v>3.63</v>
      </c>
      <c r="G72">
        <v>14.16</v>
      </c>
      <c r="H72">
        <f t="shared" si="10"/>
        <v>10.530000000000001</v>
      </c>
      <c r="I72">
        <v>4.76</v>
      </c>
      <c r="J72">
        <f t="shared" si="11"/>
        <v>1.13</v>
      </c>
      <c r="K72" s="3">
        <f t="shared" si="12"/>
        <v>0.10731244064577396</v>
      </c>
      <c r="L72" s="5">
        <f t="shared" si="13"/>
        <v>61.72611585944919</v>
      </c>
      <c r="M72" s="3">
        <f t="shared" si="14"/>
        <v>0.06985967258236</v>
      </c>
      <c r="O72">
        <f t="shared" si="15"/>
        <v>6056.856000000002</v>
      </c>
      <c r="P72" s="3">
        <f t="shared" si="9"/>
        <v>0.6509932321170362</v>
      </c>
    </row>
    <row r="73" spans="1:16" ht="12.75">
      <c r="A73" t="s">
        <v>76</v>
      </c>
      <c r="B73">
        <v>1110.7</v>
      </c>
      <c r="C73" t="s">
        <v>88</v>
      </c>
      <c r="E73">
        <v>65</v>
      </c>
      <c r="F73">
        <v>3.65</v>
      </c>
      <c r="G73">
        <v>12.25</v>
      </c>
      <c r="H73">
        <f t="shared" si="10"/>
        <v>8.6</v>
      </c>
      <c r="I73">
        <v>5.03</v>
      </c>
      <c r="J73">
        <f t="shared" si="11"/>
        <v>1.3800000000000003</v>
      </c>
      <c r="K73" s="3">
        <f t="shared" si="12"/>
        <v>0.1604651162790698</v>
      </c>
      <c r="L73" s="5">
        <f t="shared" si="13"/>
        <v>178.22860465116284</v>
      </c>
      <c r="M73" s="3">
        <f>+L73/$L$3</f>
        <v>0.1680945981072814</v>
      </c>
      <c r="O73">
        <f t="shared" si="15"/>
        <v>9552.02</v>
      </c>
      <c r="P73" s="3">
        <f>+B73/$L$3</f>
        <v>1.0475460461758113</v>
      </c>
    </row>
    <row r="74" spans="1:16" ht="12.75">
      <c r="A74" t="s">
        <v>77</v>
      </c>
      <c r="B74">
        <v>864.6</v>
      </c>
      <c r="E74">
        <v>66</v>
      </c>
      <c r="F74">
        <v>3.64</v>
      </c>
      <c r="G74">
        <v>13.7</v>
      </c>
      <c r="H74">
        <f t="shared" si="10"/>
        <v>10.059999999999999</v>
      </c>
      <c r="I74">
        <v>4.89</v>
      </c>
      <c r="J74">
        <f t="shared" si="11"/>
        <v>1.2499999999999996</v>
      </c>
      <c r="K74" s="3">
        <f t="shared" si="12"/>
        <v>0.12425447316103377</v>
      </c>
      <c r="L74" s="5">
        <f t="shared" si="13"/>
        <v>107.4304174950298</v>
      </c>
      <c r="M74" s="3">
        <f t="shared" si="14"/>
        <v>0.12158636076629352</v>
      </c>
      <c r="O74">
        <f t="shared" si="15"/>
        <v>8697.875999999998</v>
      </c>
      <c r="P74" s="3">
        <f>+B74/$I$1</f>
        <v>0.9785270314471305</v>
      </c>
    </row>
    <row r="75" spans="1:16" ht="12.75">
      <c r="A75" t="s">
        <v>78</v>
      </c>
      <c r="B75">
        <v>828.1</v>
      </c>
      <c r="E75">
        <v>67</v>
      </c>
      <c r="F75">
        <v>3.69</v>
      </c>
      <c r="G75">
        <v>17.77</v>
      </c>
      <c r="H75">
        <f t="shared" si="10"/>
        <v>14.08</v>
      </c>
      <c r="I75">
        <v>5.58</v>
      </c>
      <c r="J75">
        <f t="shared" si="11"/>
        <v>1.8900000000000001</v>
      </c>
      <c r="K75" s="3">
        <f t="shared" si="12"/>
        <v>0.13423295454545456</v>
      </c>
      <c r="L75" s="5">
        <f t="shared" si="13"/>
        <v>111.15830965909092</v>
      </c>
      <c r="M75" s="3">
        <f t="shared" si="14"/>
        <v>0.12580547163010772</v>
      </c>
      <c r="O75">
        <f t="shared" si="15"/>
        <v>11659.648000000001</v>
      </c>
      <c r="P75" s="3">
        <f>+B75/$I$1</f>
        <v>0.9372174817735007</v>
      </c>
    </row>
    <row r="76" spans="1:16" ht="12.75">
      <c r="A76" t="s">
        <v>79</v>
      </c>
      <c r="B76">
        <v>962.6</v>
      </c>
      <c r="E76">
        <v>68</v>
      </c>
      <c r="F76">
        <v>3.73</v>
      </c>
      <c r="G76">
        <v>20.11</v>
      </c>
      <c r="H76">
        <f t="shared" si="10"/>
        <v>16.38</v>
      </c>
      <c r="I76">
        <v>6.17</v>
      </c>
      <c r="J76">
        <f t="shared" si="11"/>
        <v>2.44</v>
      </c>
      <c r="K76" s="3">
        <f t="shared" si="12"/>
        <v>0.14896214896214896</v>
      </c>
      <c r="L76" s="5">
        <f t="shared" si="13"/>
        <v>143.3909645909646</v>
      </c>
      <c r="M76" s="3">
        <f t="shared" si="14"/>
        <v>0.1622853746443872</v>
      </c>
      <c r="O76">
        <f t="shared" si="15"/>
        <v>15767.387999999999</v>
      </c>
      <c r="P76" s="3">
        <f>+B76/$I$1</f>
        <v>1.0894403428996158</v>
      </c>
    </row>
    <row r="77" spans="1:16" ht="12.75">
      <c r="A77" t="s">
        <v>73</v>
      </c>
      <c r="B77">
        <v>54.68</v>
      </c>
      <c r="E77">
        <v>69</v>
      </c>
      <c r="F77">
        <v>3.72</v>
      </c>
      <c r="G77">
        <v>6.19</v>
      </c>
      <c r="H77">
        <f t="shared" si="10"/>
        <v>2.47</v>
      </c>
      <c r="I77">
        <v>4</v>
      </c>
      <c r="J77">
        <f t="shared" si="11"/>
        <v>0.2799999999999998</v>
      </c>
      <c r="K77" s="3">
        <f t="shared" si="12"/>
        <v>0.1133603238866396</v>
      </c>
      <c r="L77" s="5">
        <f t="shared" si="13"/>
        <v>6.198542510121453</v>
      </c>
      <c r="M77" s="3">
        <f t="shared" si="14"/>
        <v>0.007015315060985416</v>
      </c>
      <c r="O77">
        <f t="shared" si="15"/>
        <v>135.05960000000002</v>
      </c>
      <c r="P77" s="3">
        <f>+B77/$I$1</f>
        <v>0.06188510071654996</v>
      </c>
    </row>
    <row r="78" spans="1:16" ht="12.75">
      <c r="A78" t="s">
        <v>80</v>
      </c>
      <c r="B78">
        <v>511.48</v>
      </c>
      <c r="E78">
        <v>70</v>
      </c>
      <c r="F78">
        <v>3.71</v>
      </c>
      <c r="G78">
        <v>11.91</v>
      </c>
      <c r="H78">
        <f t="shared" si="10"/>
        <v>8.2</v>
      </c>
      <c r="I78">
        <v>5.1</v>
      </c>
      <c r="J78">
        <f t="shared" si="11"/>
        <v>1.3899999999999997</v>
      </c>
      <c r="K78" s="3">
        <f t="shared" si="12"/>
        <v>0.1695121951219512</v>
      </c>
      <c r="L78" s="5">
        <f t="shared" si="13"/>
        <v>86.7020975609756</v>
      </c>
      <c r="M78" s="3">
        <f t="shared" si="14"/>
        <v>0.0981267015343291</v>
      </c>
      <c r="O78">
        <f t="shared" si="15"/>
        <v>4194.1359999999995</v>
      </c>
      <c r="P78" s="3">
        <f>+B78/$I$1</f>
        <v>0.5788769443032366</v>
      </c>
    </row>
    <row r="79" spans="1:16" ht="12.75">
      <c r="A79" t="s">
        <v>81</v>
      </c>
      <c r="B79">
        <v>926.5</v>
      </c>
      <c r="C79">
        <v>5.5</v>
      </c>
      <c r="E79">
        <v>71</v>
      </c>
      <c r="F79">
        <v>3.71</v>
      </c>
      <c r="G79">
        <v>17.49</v>
      </c>
      <c r="H79">
        <f t="shared" si="10"/>
        <v>13.779999999999998</v>
      </c>
      <c r="I79">
        <v>6.99</v>
      </c>
      <c r="J79">
        <f t="shared" si="11"/>
        <v>3.2800000000000002</v>
      </c>
      <c r="K79" s="3">
        <f t="shared" si="12"/>
        <v>0.2380261248185777</v>
      </c>
      <c r="L79" s="5">
        <f t="shared" si="13"/>
        <v>220.53120464441224</v>
      </c>
      <c r="M79" s="3">
        <f>+L79/$L$2</f>
        <v>0.22690024291018057</v>
      </c>
      <c r="O79">
        <f t="shared" si="15"/>
        <v>12767.169999999998</v>
      </c>
      <c r="P79" s="3">
        <f>+B79/$L$2</f>
        <v>0.9532577278360632</v>
      </c>
    </row>
    <row r="80" spans="1:16" ht="12.75">
      <c r="A80" t="s">
        <v>82</v>
      </c>
      <c r="B80">
        <v>898.7</v>
      </c>
      <c r="E80">
        <v>72</v>
      </c>
      <c r="F80">
        <v>3.58</v>
      </c>
      <c r="G80">
        <v>12.62</v>
      </c>
      <c r="H80">
        <f t="shared" si="10"/>
        <v>9.04</v>
      </c>
      <c r="I80">
        <v>4.89</v>
      </c>
      <c r="J80">
        <f t="shared" si="11"/>
        <v>1.3099999999999996</v>
      </c>
      <c r="K80" s="3">
        <f t="shared" si="12"/>
        <v>0.14491150442477874</v>
      </c>
      <c r="L80" s="5">
        <f t="shared" si="13"/>
        <v>130.23196902654865</v>
      </c>
      <c r="M80" s="3">
        <f t="shared" si="14"/>
        <v>0.14739243818073477</v>
      </c>
      <c r="O80">
        <f t="shared" si="15"/>
        <v>8124.248</v>
      </c>
      <c r="P80" s="3">
        <f>+B80/$I$1</f>
        <v>1.0171203367586585</v>
      </c>
    </row>
    <row r="81" spans="1:16" ht="12.75">
      <c r="A81" t="s">
        <v>83</v>
      </c>
      <c r="B81">
        <v>850.6</v>
      </c>
      <c r="E81">
        <v>73</v>
      </c>
      <c r="F81">
        <v>3.67</v>
      </c>
      <c r="G81">
        <v>11.76</v>
      </c>
      <c r="H81">
        <f t="shared" si="10"/>
        <v>8.09</v>
      </c>
      <c r="I81">
        <v>4.66</v>
      </c>
      <c r="J81">
        <f t="shared" si="11"/>
        <v>0.9900000000000002</v>
      </c>
      <c r="K81" s="3">
        <f t="shared" si="12"/>
        <v>0.1223733003708282</v>
      </c>
      <c r="L81" s="5">
        <f t="shared" si="13"/>
        <v>104.09072929542647</v>
      </c>
      <c r="M81" s="3">
        <f t="shared" si="14"/>
        <v>0.11780660691489767</v>
      </c>
      <c r="O81">
        <f t="shared" si="15"/>
        <v>6881.354</v>
      </c>
      <c r="P81" s="3">
        <f>+B81/$I$1</f>
        <v>0.962682272668204</v>
      </c>
    </row>
    <row r="82" spans="1:16" ht="12.75">
      <c r="A82" t="s">
        <v>84</v>
      </c>
      <c r="B82">
        <v>974.2</v>
      </c>
      <c r="E82">
        <v>74</v>
      </c>
      <c r="F82">
        <v>3.6</v>
      </c>
      <c r="G82">
        <v>14.89</v>
      </c>
      <c r="H82">
        <f t="shared" si="10"/>
        <v>11.290000000000001</v>
      </c>
      <c r="I82">
        <v>5.38</v>
      </c>
      <c r="J82">
        <f t="shared" si="11"/>
        <v>1.7799999999999998</v>
      </c>
      <c r="K82" s="3">
        <f t="shared" si="12"/>
        <v>0.15766164747564212</v>
      </c>
      <c r="L82" s="5">
        <f t="shared" si="13"/>
        <v>153.59397697077057</v>
      </c>
      <c r="M82" s="3">
        <f t="shared" si="14"/>
        <v>0.17383282249984622</v>
      </c>
      <c r="O82">
        <f t="shared" si="15"/>
        <v>10998.718</v>
      </c>
      <c r="P82" s="3">
        <f>+B82/$I$1</f>
        <v>1.1025688573164407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="75" zoomScaleNormal="75" workbookViewId="0" topLeftCell="B1">
      <selection activeCell="L3" sqref="L3"/>
    </sheetView>
  </sheetViews>
  <sheetFormatPr defaultColWidth="9.140625" defaultRowHeight="12.75"/>
  <cols>
    <col min="1" max="1" width="16.7109375" style="0" customWidth="1"/>
    <col min="2" max="2" width="18.8515625" style="0" customWidth="1"/>
    <col min="3" max="3" width="13.28125" style="0" customWidth="1"/>
    <col min="4" max="4" width="4.57421875" style="0" customWidth="1"/>
    <col min="5" max="5" width="14.7109375" style="0" customWidth="1"/>
    <col min="6" max="6" width="15.7109375" style="0" customWidth="1"/>
    <col min="7" max="7" width="24.00390625" style="0" customWidth="1"/>
    <col min="8" max="8" width="3.8515625" style="0" customWidth="1"/>
    <col min="9" max="9" width="14.7109375" style="0" customWidth="1"/>
    <col min="11" max="11" width="10.57421875" style="0" customWidth="1"/>
    <col min="12" max="13" width="9.140625" style="5" customWidth="1"/>
    <col min="16" max="16" width="16.7109375" style="0" customWidth="1"/>
  </cols>
  <sheetData>
    <row r="2" spans="1:17" ht="12.75">
      <c r="A2" s="1" t="s">
        <v>0</v>
      </c>
      <c r="B2" s="1" t="s">
        <v>89</v>
      </c>
      <c r="C2" s="1" t="s">
        <v>90</v>
      </c>
      <c r="D2" s="1"/>
      <c r="E2" s="1" t="s">
        <v>91</v>
      </c>
      <c r="F2" s="1" t="s">
        <v>92</v>
      </c>
      <c r="G2" s="1" t="s">
        <v>93</v>
      </c>
      <c r="H2" s="1"/>
      <c r="I2" s="1" t="s">
        <v>101</v>
      </c>
      <c r="J2" s="1" t="s">
        <v>159</v>
      </c>
      <c r="L2" s="4" t="s">
        <v>160</v>
      </c>
      <c r="M2" s="4" t="s">
        <v>161</v>
      </c>
      <c r="P2" s="1" t="s">
        <v>0</v>
      </c>
      <c r="Q2" t="s">
        <v>101</v>
      </c>
    </row>
    <row r="3" spans="1:17" ht="12.75">
      <c r="A3" t="s">
        <v>10</v>
      </c>
      <c r="B3">
        <v>7.43</v>
      </c>
      <c r="C3">
        <v>7.62</v>
      </c>
      <c r="E3">
        <v>11.22</v>
      </c>
      <c r="F3">
        <v>8.62</v>
      </c>
      <c r="G3">
        <f aca="true" t="shared" si="0" ref="G3:G26">+E3-F3</f>
        <v>2.6000000000000014</v>
      </c>
      <c r="I3">
        <v>1.0531105745565057</v>
      </c>
      <c r="L3" s="5">
        <f>+B3/I3</f>
        <v>7.0552895199338215</v>
      </c>
      <c r="M3" s="5">
        <f>+G3/I3</f>
        <v>2.4688765480252957</v>
      </c>
      <c r="P3" t="s">
        <v>10</v>
      </c>
      <c r="Q3">
        <v>1.0531105745565057</v>
      </c>
    </row>
    <row r="4" spans="1:17" ht="12.75">
      <c r="A4" t="s">
        <v>12</v>
      </c>
      <c r="B4">
        <v>5.58</v>
      </c>
      <c r="C4">
        <v>5.13</v>
      </c>
      <c r="E4">
        <v>11.23</v>
      </c>
      <c r="F4">
        <v>8.63</v>
      </c>
      <c r="G4">
        <f t="shared" si="0"/>
        <v>2.5999999999999996</v>
      </c>
      <c r="I4">
        <v>1.0097638416113</v>
      </c>
      <c r="L4" s="5">
        <f>+B4/I4</f>
        <v>5.526044576022731</v>
      </c>
      <c r="M4" s="5">
        <f aca="true" t="shared" si="1" ref="M4:M53">+G4/I4</f>
        <v>2.574859479867222</v>
      </c>
      <c r="P4" t="s">
        <v>12</v>
      </c>
      <c r="Q4">
        <v>1.0097638416113</v>
      </c>
    </row>
    <row r="5" spans="1:17" ht="12.75">
      <c r="A5" t="s">
        <v>14</v>
      </c>
      <c r="B5">
        <v>4.63</v>
      </c>
      <c r="C5">
        <v>8.68</v>
      </c>
      <c r="E5">
        <v>10.89</v>
      </c>
      <c r="F5">
        <v>8.76</v>
      </c>
      <c r="G5">
        <f t="shared" si="0"/>
        <v>2.130000000000001</v>
      </c>
      <c r="I5">
        <v>1.0261744846323309</v>
      </c>
      <c r="L5" s="5">
        <f aca="true" t="shared" si="2" ref="L5:L53">+B5/I5</f>
        <v>4.51190325752339</v>
      </c>
      <c r="M5" s="5">
        <f t="shared" si="1"/>
        <v>2.075670397089595</v>
      </c>
      <c r="P5" t="s">
        <v>14</v>
      </c>
      <c r="Q5">
        <v>1.0261744846323309</v>
      </c>
    </row>
    <row r="6" spans="1:17" ht="12.75">
      <c r="A6" t="s">
        <v>16</v>
      </c>
      <c r="B6">
        <v>4.91</v>
      </c>
      <c r="C6">
        <v>11.13</v>
      </c>
      <c r="E6">
        <v>10.99</v>
      </c>
      <c r="F6">
        <v>8.64</v>
      </c>
      <c r="G6">
        <f t="shared" si="0"/>
        <v>2.3499999999999996</v>
      </c>
      <c r="I6">
        <v>1.0696343944259576</v>
      </c>
      <c r="L6" s="5">
        <f t="shared" si="2"/>
        <v>4.590353512926309</v>
      </c>
      <c r="M6" s="5">
        <f t="shared" si="1"/>
        <v>2.197012373803834</v>
      </c>
      <c r="P6" t="s">
        <v>16</v>
      </c>
      <c r="Q6">
        <v>1.0696343944259576</v>
      </c>
    </row>
    <row r="7" spans="1:17" ht="12.75">
      <c r="A7" t="s">
        <v>11</v>
      </c>
      <c r="B7">
        <v>4.31</v>
      </c>
      <c r="C7">
        <v>7.95</v>
      </c>
      <c r="E7">
        <v>10.77</v>
      </c>
      <c r="F7">
        <v>8.65</v>
      </c>
      <c r="G7">
        <f t="shared" si="0"/>
        <v>2.119999999999999</v>
      </c>
      <c r="I7">
        <v>1.045980433105989</v>
      </c>
      <c r="L7" s="5">
        <f t="shared" si="2"/>
        <v>4.120535971405947</v>
      </c>
      <c r="M7" s="5">
        <f t="shared" si="1"/>
        <v>2.0268065567008366</v>
      </c>
      <c r="P7" t="s">
        <v>11</v>
      </c>
      <c r="Q7">
        <v>1.045980433105989</v>
      </c>
    </row>
    <row r="8" spans="1:17" ht="12.75">
      <c r="A8" t="s">
        <v>17</v>
      </c>
      <c r="B8">
        <v>4.04</v>
      </c>
      <c r="C8">
        <v>6.4</v>
      </c>
      <c r="E8">
        <v>10.83</v>
      </c>
      <c r="F8">
        <v>8.58</v>
      </c>
      <c r="G8">
        <f t="shared" si="0"/>
        <v>2.25</v>
      </c>
      <c r="I8">
        <v>0.991995076409218</v>
      </c>
      <c r="L8" s="5">
        <f t="shared" si="2"/>
        <v>4.0726008586895635</v>
      </c>
      <c r="M8" s="5">
        <f t="shared" si="1"/>
        <v>2.268156418824633</v>
      </c>
      <c r="P8" t="s">
        <v>17</v>
      </c>
      <c r="Q8">
        <v>0.991995076409218</v>
      </c>
    </row>
    <row r="9" spans="1:17" ht="12.75">
      <c r="A9" t="s">
        <v>19</v>
      </c>
      <c r="B9">
        <v>4.08</v>
      </c>
      <c r="C9">
        <v>9.7</v>
      </c>
      <c r="E9">
        <v>10.43</v>
      </c>
      <c r="F9">
        <v>8.57</v>
      </c>
      <c r="G9">
        <f t="shared" si="0"/>
        <v>1.8599999999999994</v>
      </c>
      <c r="I9">
        <v>0.9481956360703283</v>
      </c>
      <c r="L9" s="5">
        <f t="shared" si="2"/>
        <v>4.302909489131401</v>
      </c>
      <c r="M9" s="5">
        <f t="shared" si="1"/>
        <v>1.961620502398138</v>
      </c>
      <c r="P9" t="s">
        <v>19</v>
      </c>
      <c r="Q9">
        <v>0.9481956360703283</v>
      </c>
    </row>
    <row r="10" spans="1:17" ht="12.75">
      <c r="A10" t="s">
        <v>21</v>
      </c>
      <c r="B10">
        <v>5.35</v>
      </c>
      <c r="C10">
        <v>14.74</v>
      </c>
      <c r="E10">
        <v>14.53</v>
      </c>
      <c r="F10">
        <v>8.68</v>
      </c>
      <c r="G10">
        <f t="shared" si="0"/>
        <v>5.85</v>
      </c>
      <c r="I10">
        <v>0.975697610236608</v>
      </c>
      <c r="L10" s="5">
        <f t="shared" si="2"/>
        <v>5.483256230075851</v>
      </c>
      <c r="M10" s="5">
        <f t="shared" si="1"/>
        <v>5.995710083353968</v>
      </c>
      <c r="P10" t="s">
        <v>21</v>
      </c>
      <c r="Q10">
        <v>0.975697610236608</v>
      </c>
    </row>
    <row r="11" spans="1:17" ht="12.75">
      <c r="A11" t="s">
        <v>22</v>
      </c>
      <c r="B11">
        <v>6.46</v>
      </c>
      <c r="C11">
        <v>10.28</v>
      </c>
      <c r="E11">
        <v>10.55</v>
      </c>
      <c r="F11">
        <v>8.59</v>
      </c>
      <c r="G11">
        <f t="shared" si="0"/>
        <v>1.9600000000000009</v>
      </c>
      <c r="I11">
        <v>1.0017282853734157</v>
      </c>
      <c r="L11" s="5">
        <f t="shared" si="2"/>
        <v>6.448854539024918</v>
      </c>
      <c r="M11" s="5">
        <f t="shared" si="1"/>
        <v>1.9566184050292328</v>
      </c>
      <c r="P11" t="s">
        <v>22</v>
      </c>
      <c r="Q11">
        <v>1.0017282853734157</v>
      </c>
    </row>
    <row r="12" spans="1:17" ht="12.75">
      <c r="A12" t="s">
        <v>23</v>
      </c>
      <c r="B12">
        <v>7.02</v>
      </c>
      <c r="C12">
        <v>12.52</v>
      </c>
      <c r="E12">
        <v>11.03</v>
      </c>
      <c r="F12">
        <v>8.67</v>
      </c>
      <c r="G12">
        <f t="shared" si="0"/>
        <v>2.3599999999999994</v>
      </c>
      <c r="I12">
        <v>1.038850291655472</v>
      </c>
      <c r="L12" s="5">
        <f t="shared" si="2"/>
        <v>6.7574703076929366</v>
      </c>
      <c r="M12" s="5">
        <f t="shared" si="1"/>
        <v>2.2717421547229812</v>
      </c>
      <c r="P12" t="s">
        <v>23</v>
      </c>
      <c r="Q12">
        <v>1.038850291655472</v>
      </c>
    </row>
    <row r="13" spans="1:17" ht="12.75">
      <c r="A13" t="s">
        <v>25</v>
      </c>
      <c r="B13">
        <v>5.99</v>
      </c>
      <c r="C13">
        <v>12.09</v>
      </c>
      <c r="E13">
        <v>10.33</v>
      </c>
      <c r="F13">
        <v>8.55</v>
      </c>
      <c r="G13">
        <f t="shared" si="0"/>
        <v>1.7799999999999994</v>
      </c>
      <c r="I13">
        <v>0.975584433388187</v>
      </c>
      <c r="L13" s="5">
        <f t="shared" si="2"/>
        <v>6.139909366118973</v>
      </c>
      <c r="M13" s="5">
        <f t="shared" si="1"/>
        <v>1.8245473575445352</v>
      </c>
      <c r="P13" t="s">
        <v>25</v>
      </c>
      <c r="Q13">
        <v>0.975584433388187</v>
      </c>
    </row>
    <row r="14" spans="1:17" ht="12.75">
      <c r="A14" t="s">
        <v>27</v>
      </c>
      <c r="B14">
        <v>7.62</v>
      </c>
      <c r="C14">
        <v>10.68</v>
      </c>
      <c r="E14">
        <v>11.11</v>
      </c>
      <c r="F14">
        <v>8.6</v>
      </c>
      <c r="G14">
        <f t="shared" si="0"/>
        <v>2.51</v>
      </c>
      <c r="I14">
        <v>0.8866274305293569</v>
      </c>
      <c r="L14" s="5">
        <f t="shared" si="2"/>
        <v>8.594365274093215</v>
      </c>
      <c r="M14" s="5">
        <f t="shared" si="1"/>
        <v>2.830952340941466</v>
      </c>
      <c r="P14" t="s">
        <v>27</v>
      </c>
      <c r="Q14">
        <v>0.8866274305293569</v>
      </c>
    </row>
    <row r="15" spans="1:17" ht="12.75">
      <c r="A15" t="s">
        <v>28</v>
      </c>
      <c r="B15">
        <v>2.91</v>
      </c>
      <c r="C15">
        <v>8.47</v>
      </c>
      <c r="E15">
        <v>9.36</v>
      </c>
      <c r="F15">
        <v>8.65</v>
      </c>
      <c r="G15">
        <f t="shared" si="0"/>
        <v>0.7099999999999991</v>
      </c>
      <c r="I15">
        <v>0.4164908021889243</v>
      </c>
      <c r="L15" s="5">
        <f t="shared" si="2"/>
        <v>6.9869490147347735</v>
      </c>
      <c r="M15" s="5">
        <f t="shared" si="1"/>
        <v>1.7047195190589974</v>
      </c>
      <c r="P15" t="s">
        <v>28</v>
      </c>
      <c r="Q15">
        <v>0.4164908021889243</v>
      </c>
    </row>
    <row r="16" spans="1:17" ht="12.75">
      <c r="A16" t="s">
        <v>29</v>
      </c>
      <c r="B16">
        <v>7.44</v>
      </c>
      <c r="C16">
        <v>8.8</v>
      </c>
      <c r="E16">
        <v>10.88</v>
      </c>
      <c r="F16">
        <v>8.62</v>
      </c>
      <c r="G16">
        <f t="shared" si="0"/>
        <v>2.2600000000000016</v>
      </c>
      <c r="I16">
        <v>0.8823267102893626</v>
      </c>
      <c r="L16" s="5">
        <f t="shared" si="2"/>
        <v>8.432250676804312</v>
      </c>
      <c r="M16" s="5">
        <f t="shared" si="1"/>
        <v>2.5614094797819567</v>
      </c>
      <c r="P16" t="s">
        <v>29</v>
      </c>
      <c r="Q16">
        <v>0.8823267102893626</v>
      </c>
    </row>
    <row r="17" spans="1:17" ht="12.75">
      <c r="A17" t="s">
        <v>31</v>
      </c>
      <c r="B17">
        <v>8.63</v>
      </c>
      <c r="C17">
        <v>12.55</v>
      </c>
      <c r="E17">
        <v>11.49</v>
      </c>
      <c r="F17">
        <v>8.58</v>
      </c>
      <c r="G17">
        <f t="shared" si="0"/>
        <v>2.91</v>
      </c>
      <c r="I17">
        <v>0.9629086263650458</v>
      </c>
      <c r="L17" s="5">
        <f t="shared" si="2"/>
        <v>8.962428795116333</v>
      </c>
      <c r="M17" s="5">
        <f t="shared" si="1"/>
        <v>3.022093602988242</v>
      </c>
      <c r="P17" t="s">
        <v>31</v>
      </c>
      <c r="Q17">
        <v>0.9629086263650458</v>
      </c>
    </row>
    <row r="18" spans="1:17" ht="12.75">
      <c r="A18" t="s">
        <v>33</v>
      </c>
      <c r="B18">
        <v>9.34</v>
      </c>
      <c r="C18">
        <v>9.7</v>
      </c>
      <c r="E18">
        <v>11.19</v>
      </c>
      <c r="F18">
        <v>8.66</v>
      </c>
      <c r="G18">
        <f t="shared" si="0"/>
        <v>2.5299999999999994</v>
      </c>
      <c r="I18">
        <v>1.0044445297355173</v>
      </c>
      <c r="L18" s="5">
        <f t="shared" si="2"/>
        <v>9.298671776787254</v>
      </c>
      <c r="M18" s="5">
        <f t="shared" si="1"/>
        <v>2.518805095853506</v>
      </c>
      <c r="P18" t="s">
        <v>33</v>
      </c>
      <c r="Q18">
        <v>1.0044445297355173</v>
      </c>
    </row>
    <row r="19" spans="1:17" ht="12.75">
      <c r="A19" t="s">
        <v>34</v>
      </c>
      <c r="B19">
        <v>4.62</v>
      </c>
      <c r="C19">
        <v>8.1</v>
      </c>
      <c r="E19">
        <v>9.91</v>
      </c>
      <c r="F19">
        <v>8.63</v>
      </c>
      <c r="G19">
        <f t="shared" si="0"/>
        <v>1.2799999999999994</v>
      </c>
      <c r="I19">
        <v>0.630074377967239</v>
      </c>
      <c r="L19" s="5">
        <f t="shared" si="2"/>
        <v>7.332467660254896</v>
      </c>
      <c r="M19" s="5">
        <f t="shared" si="1"/>
        <v>2.031506191585771</v>
      </c>
      <c r="P19" t="s">
        <v>34</v>
      </c>
      <c r="Q19">
        <v>0.630074377967239</v>
      </c>
    </row>
    <row r="20" spans="1:17" ht="12.75">
      <c r="A20" t="s">
        <v>35</v>
      </c>
      <c r="B20">
        <v>8.8</v>
      </c>
      <c r="C20">
        <v>11.85</v>
      </c>
      <c r="E20">
        <v>11.53</v>
      </c>
      <c r="F20">
        <v>8.74</v>
      </c>
      <c r="G20">
        <f t="shared" si="0"/>
        <v>2.789999999999999</v>
      </c>
      <c r="I20">
        <v>0.9375570123187634</v>
      </c>
      <c r="L20" s="5">
        <f t="shared" si="2"/>
        <v>9.386095868704416</v>
      </c>
      <c r="M20" s="5">
        <f t="shared" si="1"/>
        <v>2.9758190311006034</v>
      </c>
      <c r="P20" t="s">
        <v>35</v>
      </c>
      <c r="Q20">
        <v>0.9375570123187634</v>
      </c>
    </row>
    <row r="21" spans="1:17" ht="12.75">
      <c r="A21" t="s">
        <v>37</v>
      </c>
      <c r="B21">
        <v>4.92</v>
      </c>
      <c r="C21">
        <v>9.68</v>
      </c>
      <c r="E21">
        <v>11</v>
      </c>
      <c r="F21">
        <v>8.63</v>
      </c>
      <c r="G21">
        <f t="shared" si="0"/>
        <v>2.369999999999999</v>
      </c>
      <c r="I21">
        <v>0.9292951023840376</v>
      </c>
      <c r="L21" s="5">
        <f t="shared" si="2"/>
        <v>5.294335445627665</v>
      </c>
      <c r="M21" s="5">
        <f t="shared" si="1"/>
        <v>2.5503201231986914</v>
      </c>
      <c r="P21" t="s">
        <v>37</v>
      </c>
      <c r="Q21">
        <v>0.9292951023840376</v>
      </c>
    </row>
    <row r="22" spans="1:17" ht="12.75">
      <c r="A22" t="s">
        <v>39</v>
      </c>
      <c r="B22">
        <v>7.77</v>
      </c>
      <c r="C22">
        <v>7.88</v>
      </c>
      <c r="E22">
        <v>11.21</v>
      </c>
      <c r="F22">
        <v>8.58</v>
      </c>
      <c r="G22">
        <f t="shared" si="0"/>
        <v>2.630000000000001</v>
      </c>
      <c r="I22">
        <v>0.8355846718915295</v>
      </c>
      <c r="L22" s="5">
        <f t="shared" si="2"/>
        <v>9.29887809264248</v>
      </c>
      <c r="M22" s="5">
        <f t="shared" si="1"/>
        <v>3.147496703172424</v>
      </c>
      <c r="P22" t="s">
        <v>39</v>
      </c>
      <c r="Q22">
        <v>0.8355846718915295</v>
      </c>
    </row>
    <row r="23" spans="1:17" ht="12.75">
      <c r="A23" t="s">
        <v>40</v>
      </c>
      <c r="B23">
        <v>4.61</v>
      </c>
      <c r="C23">
        <v>3.37</v>
      </c>
      <c r="E23">
        <v>9.99</v>
      </c>
      <c r="F23">
        <v>8.56</v>
      </c>
      <c r="G23">
        <f t="shared" si="0"/>
        <v>1.4299999999999997</v>
      </c>
      <c r="I23">
        <v>0.33494688290166347</v>
      </c>
      <c r="L23" s="5">
        <f t="shared" si="2"/>
        <v>13.763376330190967</v>
      </c>
      <c r="M23" s="5">
        <f t="shared" si="1"/>
        <v>4.269333655568997</v>
      </c>
      <c r="P23" t="s">
        <v>40</v>
      </c>
      <c r="Q23">
        <v>0.33494688290166347</v>
      </c>
    </row>
    <row r="24" spans="1:17" ht="12.75">
      <c r="A24" t="s">
        <v>41</v>
      </c>
      <c r="B24">
        <v>6.96</v>
      </c>
      <c r="C24">
        <v>7.2</v>
      </c>
      <c r="E24">
        <v>10.92</v>
      </c>
      <c r="F24">
        <v>8.58</v>
      </c>
      <c r="G24">
        <f t="shared" si="0"/>
        <v>2.34</v>
      </c>
      <c r="I24">
        <v>1.0123669091249805</v>
      </c>
      <c r="L24" s="5">
        <f t="shared" si="2"/>
        <v>6.874977774624952</v>
      </c>
      <c r="M24" s="5">
        <f t="shared" si="1"/>
        <v>2.3114149414687337</v>
      </c>
      <c r="P24" t="s">
        <v>41</v>
      </c>
      <c r="Q24">
        <v>1.0123669091249805</v>
      </c>
    </row>
    <row r="25" spans="1:17" ht="12.75">
      <c r="A25" t="s">
        <v>43</v>
      </c>
      <c r="B25">
        <v>8.48</v>
      </c>
      <c r="C25">
        <v>12.29</v>
      </c>
      <c r="E25">
        <v>11.39</v>
      </c>
      <c r="F25">
        <v>8.66</v>
      </c>
      <c r="G25">
        <f t="shared" si="0"/>
        <v>2.7300000000000004</v>
      </c>
      <c r="I25">
        <v>0.9583815524282097</v>
      </c>
      <c r="L25" s="5">
        <f t="shared" si="2"/>
        <v>8.848250447344894</v>
      </c>
      <c r="M25" s="5">
        <f t="shared" si="1"/>
        <v>2.848552325619288</v>
      </c>
      <c r="P25" t="s">
        <v>43</v>
      </c>
      <c r="Q25">
        <v>0.9583815524282097</v>
      </c>
    </row>
    <row r="26" spans="1:17" ht="12.75">
      <c r="A26" t="s">
        <v>45</v>
      </c>
      <c r="B26">
        <v>9.24</v>
      </c>
      <c r="C26">
        <v>11.9</v>
      </c>
      <c r="E26">
        <v>11.16</v>
      </c>
      <c r="F26">
        <v>8.7</v>
      </c>
      <c r="G26">
        <f t="shared" si="0"/>
        <v>2.460000000000001</v>
      </c>
      <c r="I26">
        <v>0.9969748577397377</v>
      </c>
      <c r="L26" s="5">
        <f t="shared" si="2"/>
        <v>9.268037130794045</v>
      </c>
      <c r="M26" s="5">
        <f t="shared" si="1"/>
        <v>2.467464430925688</v>
      </c>
      <c r="P26" t="s">
        <v>45</v>
      </c>
      <c r="Q26">
        <v>0.9969748577397377</v>
      </c>
    </row>
    <row r="27" spans="1:17" ht="12.75">
      <c r="A27" t="s">
        <v>46</v>
      </c>
      <c r="B27">
        <v>5.5</v>
      </c>
      <c r="C27">
        <v>3.62</v>
      </c>
      <c r="E27">
        <v>9.48</v>
      </c>
      <c r="F27">
        <v>8.53</v>
      </c>
      <c r="G27">
        <f aca="true" t="shared" si="3" ref="G27:G35">+E27-F27</f>
        <v>0.9500000000000011</v>
      </c>
      <c r="I27">
        <v>0.0554000673020322</v>
      </c>
      <c r="L27" s="5">
        <f t="shared" si="2"/>
        <v>99.2778577328235</v>
      </c>
      <c r="M27" s="5">
        <f t="shared" si="1"/>
        <v>17.147993608396806</v>
      </c>
      <c r="P27" t="s">
        <v>46</v>
      </c>
      <c r="Q27">
        <v>0.0554000673020322</v>
      </c>
    </row>
    <row r="28" spans="1:17" ht="12.75">
      <c r="A28" t="s">
        <v>47</v>
      </c>
      <c r="B28">
        <v>6.22</v>
      </c>
      <c r="C28">
        <v>10.45</v>
      </c>
      <c r="E28">
        <v>9.84</v>
      </c>
      <c r="F28">
        <v>8.6</v>
      </c>
      <c r="G28">
        <f t="shared" si="3"/>
        <v>1.2400000000000002</v>
      </c>
      <c r="I28">
        <v>0.7594166529042615</v>
      </c>
      <c r="L28" s="5">
        <f t="shared" si="2"/>
        <v>8.190497240497233</v>
      </c>
      <c r="M28" s="5">
        <f t="shared" si="1"/>
        <v>1.6328322473016996</v>
      </c>
      <c r="P28" t="s">
        <v>47</v>
      </c>
      <c r="Q28">
        <v>0.7594166529042615</v>
      </c>
    </row>
    <row r="29" spans="1:17" ht="12.75">
      <c r="A29" t="s">
        <v>48</v>
      </c>
      <c r="B29">
        <v>8.39</v>
      </c>
      <c r="C29">
        <v>7.13</v>
      </c>
      <c r="E29">
        <v>10.45</v>
      </c>
      <c r="F29">
        <v>8.61</v>
      </c>
      <c r="G29">
        <f t="shared" si="3"/>
        <v>1.8399999999999999</v>
      </c>
      <c r="I29">
        <v>0.9458189222534895</v>
      </c>
      <c r="L29" s="5">
        <f t="shared" si="2"/>
        <v>8.870619737666225</v>
      </c>
      <c r="M29" s="5">
        <f t="shared" si="1"/>
        <v>1.9454040902629144</v>
      </c>
      <c r="P29" t="s">
        <v>48</v>
      </c>
      <c r="Q29">
        <v>0.9458189222534895</v>
      </c>
    </row>
    <row r="30" spans="1:17" ht="12.75">
      <c r="A30" t="s">
        <v>50</v>
      </c>
      <c r="B30">
        <v>9.82</v>
      </c>
      <c r="C30">
        <v>8.04</v>
      </c>
      <c r="E30">
        <v>10.4</v>
      </c>
      <c r="F30">
        <v>8.6</v>
      </c>
      <c r="G30">
        <f t="shared" si="3"/>
        <v>1.8000000000000007</v>
      </c>
      <c r="I30">
        <v>0.9713968899966136</v>
      </c>
      <c r="L30" s="5">
        <f t="shared" si="2"/>
        <v>10.109153221639648</v>
      </c>
      <c r="M30" s="5">
        <f t="shared" si="1"/>
        <v>1.8530016088545185</v>
      </c>
      <c r="P30" t="s">
        <v>50</v>
      </c>
      <c r="Q30">
        <v>0.9713968899966136</v>
      </c>
    </row>
    <row r="31" spans="1:17" ht="12.75">
      <c r="A31" t="s">
        <v>52</v>
      </c>
      <c r="B31">
        <v>8.29</v>
      </c>
      <c r="C31">
        <v>12.22</v>
      </c>
      <c r="E31">
        <v>10.8</v>
      </c>
      <c r="F31">
        <v>8.55</v>
      </c>
      <c r="G31">
        <f t="shared" si="3"/>
        <v>2.25</v>
      </c>
      <c r="I31">
        <v>1.0661259121249096</v>
      </c>
      <c r="L31" s="5">
        <f t="shared" si="2"/>
        <v>7.775817007840182</v>
      </c>
      <c r="M31" s="5">
        <f t="shared" si="1"/>
        <v>2.110444905626105</v>
      </c>
      <c r="P31" t="s">
        <v>52</v>
      </c>
      <c r="Q31">
        <v>1.0661259121249096</v>
      </c>
    </row>
    <row r="32" spans="1:17" ht="12.75">
      <c r="A32" t="s">
        <v>53</v>
      </c>
      <c r="B32">
        <v>3.28</v>
      </c>
      <c r="C32">
        <v>4.32</v>
      </c>
      <c r="E32">
        <v>9.41</v>
      </c>
      <c r="F32">
        <v>8.6</v>
      </c>
      <c r="G32">
        <f t="shared" si="3"/>
        <v>0.8100000000000005</v>
      </c>
      <c r="I32">
        <v>0.0554000673020322</v>
      </c>
      <c r="L32" s="5">
        <f>+B32/I32</f>
        <v>59.20570424793838</v>
      </c>
      <c r="M32" s="5">
        <f t="shared" si="1"/>
        <v>14.620920866106742</v>
      </c>
      <c r="P32" t="s">
        <v>53</v>
      </c>
      <c r="Q32">
        <v>0.0554000673020322</v>
      </c>
    </row>
    <row r="33" spans="1:17" ht="12.75">
      <c r="A33" t="s">
        <v>54</v>
      </c>
      <c r="B33">
        <v>6.46</v>
      </c>
      <c r="C33">
        <v>7.87</v>
      </c>
      <c r="E33">
        <v>9.89</v>
      </c>
      <c r="F33">
        <v>8.58</v>
      </c>
      <c r="G33">
        <f t="shared" si="3"/>
        <v>1.3100000000000005</v>
      </c>
      <c r="I33">
        <v>0.72914813355436</v>
      </c>
      <c r="L33" s="5">
        <f t="shared" si="2"/>
        <v>8.85965375582819</v>
      </c>
      <c r="M33" s="5">
        <f t="shared" si="1"/>
        <v>1.7966170929001444</v>
      </c>
      <c r="P33" t="s">
        <v>54</v>
      </c>
      <c r="Q33">
        <v>0.72914813355436</v>
      </c>
    </row>
    <row r="34" spans="1:17" ht="12.75">
      <c r="A34" t="s">
        <v>55</v>
      </c>
      <c r="B34">
        <v>6.48</v>
      </c>
      <c r="C34">
        <v>8.51</v>
      </c>
      <c r="E34">
        <v>10.7</v>
      </c>
      <c r="F34">
        <v>8.64</v>
      </c>
      <c r="G34">
        <f t="shared" si="3"/>
        <v>2.0599999999999987</v>
      </c>
      <c r="I34">
        <v>0.9091496233651166</v>
      </c>
      <c r="L34" s="5">
        <f t="shared" si="2"/>
        <v>7.127539662849992</v>
      </c>
      <c r="M34" s="5">
        <f t="shared" si="1"/>
        <v>2.2658536582516935</v>
      </c>
      <c r="P34" t="s">
        <v>55</v>
      </c>
      <c r="Q34">
        <v>0.9091496233651166</v>
      </c>
    </row>
    <row r="35" spans="1:17" ht="12.75">
      <c r="A35" t="s">
        <v>57</v>
      </c>
      <c r="B35">
        <v>5.57</v>
      </c>
      <c r="C35">
        <v>9.86</v>
      </c>
      <c r="E35">
        <v>10.06</v>
      </c>
      <c r="F35">
        <v>8.62</v>
      </c>
      <c r="G35">
        <f t="shared" si="3"/>
        <v>1.4400000000000013</v>
      </c>
      <c r="I35">
        <v>0.9270315654156195</v>
      </c>
      <c r="L35" s="5">
        <f t="shared" si="2"/>
        <v>6.008425395420901</v>
      </c>
      <c r="M35" s="5">
        <f t="shared" si="1"/>
        <v>1.5533451650639325</v>
      </c>
      <c r="P35" t="s">
        <v>57</v>
      </c>
      <c r="Q35">
        <v>0.9270315654156195</v>
      </c>
    </row>
    <row r="36" spans="1:17" ht="12.75">
      <c r="A36" t="s">
        <v>59</v>
      </c>
      <c r="B36">
        <v>4.84</v>
      </c>
      <c r="C36">
        <v>7.92</v>
      </c>
      <c r="E36">
        <v>10.12</v>
      </c>
      <c r="F36">
        <v>8.75</v>
      </c>
      <c r="G36">
        <f aca="true" t="shared" si="4" ref="G36:G53">+E36-F36</f>
        <v>1.3699999999999992</v>
      </c>
      <c r="I36">
        <v>1.0755195905438446</v>
      </c>
      <c r="L36" s="5">
        <f t="shared" si="2"/>
        <v>4.500150478479538</v>
      </c>
      <c r="M36" s="5">
        <f t="shared" si="1"/>
        <v>1.2738029246935878</v>
      </c>
      <c r="P36" t="s">
        <v>59</v>
      </c>
      <c r="Q36">
        <v>1.0755195905438446</v>
      </c>
    </row>
    <row r="37" spans="1:17" ht="12.75">
      <c r="A37" t="s">
        <v>60</v>
      </c>
      <c r="B37">
        <v>2.26</v>
      </c>
      <c r="C37">
        <v>3.74</v>
      </c>
      <c r="E37">
        <v>9.82</v>
      </c>
      <c r="F37">
        <v>8.63</v>
      </c>
      <c r="G37">
        <f t="shared" si="4"/>
        <v>1.1899999999999995</v>
      </c>
      <c r="I37">
        <v>0.010038786454934128</v>
      </c>
      <c r="L37" s="5">
        <f t="shared" si="2"/>
        <v>225.12681290169246</v>
      </c>
      <c r="M37" s="5">
        <f t="shared" si="1"/>
        <v>118.54022449248404</v>
      </c>
      <c r="P37" t="s">
        <v>60</v>
      </c>
      <c r="Q37">
        <v>0.010038786454934128</v>
      </c>
    </row>
    <row r="38" spans="1:17" ht="12.75">
      <c r="A38" t="s">
        <v>61</v>
      </c>
      <c r="B38">
        <v>8.79</v>
      </c>
      <c r="C38">
        <v>10.4</v>
      </c>
      <c r="E38">
        <v>9.77</v>
      </c>
      <c r="F38">
        <v>8.68</v>
      </c>
      <c r="G38">
        <f t="shared" si="4"/>
        <v>1.0899999999999999</v>
      </c>
      <c r="I38">
        <v>0.844851026355991</v>
      </c>
      <c r="L38" s="5">
        <f>+B38/I38</f>
        <v>10.404201126337032</v>
      </c>
      <c r="M38" s="5">
        <f t="shared" si="1"/>
        <v>1.2901682852909402</v>
      </c>
      <c r="P38" t="s">
        <v>61</v>
      </c>
      <c r="Q38">
        <v>0.844851026355991</v>
      </c>
    </row>
    <row r="39" spans="1:17" ht="12.75">
      <c r="A39" t="s">
        <v>62</v>
      </c>
      <c r="B39">
        <v>5.58</v>
      </c>
      <c r="C39">
        <v>11.9</v>
      </c>
      <c r="E39">
        <v>10.86</v>
      </c>
      <c r="F39">
        <v>8.64</v>
      </c>
      <c r="G39">
        <f t="shared" si="4"/>
        <v>2.219999999999999</v>
      </c>
      <c r="I39">
        <v>1.0643150825501753</v>
      </c>
      <c r="L39" s="5">
        <f t="shared" si="2"/>
        <v>5.242808348285284</v>
      </c>
      <c r="M39" s="5">
        <f t="shared" si="1"/>
        <v>2.085848482651133</v>
      </c>
      <c r="P39" t="s">
        <v>62</v>
      </c>
      <c r="Q39">
        <v>1.0643150825501753</v>
      </c>
    </row>
    <row r="40" spans="1:17" ht="12.75">
      <c r="A40" t="s">
        <v>64</v>
      </c>
      <c r="B40">
        <v>6.58</v>
      </c>
      <c r="C40">
        <v>9.17</v>
      </c>
      <c r="E40">
        <v>10.77</v>
      </c>
      <c r="F40">
        <v>8.73</v>
      </c>
      <c r="G40">
        <f t="shared" si="4"/>
        <v>2.039999999999999</v>
      </c>
      <c r="I40">
        <v>1.0063685361586727</v>
      </c>
      <c r="L40" s="5">
        <f t="shared" si="2"/>
        <v>6.538360216542522</v>
      </c>
      <c r="M40" s="5">
        <f t="shared" si="1"/>
        <v>2.027090401481267</v>
      </c>
      <c r="P40" t="s">
        <v>64</v>
      </c>
      <c r="Q40">
        <v>1.0063685361586727</v>
      </c>
    </row>
    <row r="41" spans="1:17" ht="12.75">
      <c r="A41" t="s">
        <v>66</v>
      </c>
      <c r="B41">
        <v>7.76</v>
      </c>
      <c r="C41">
        <v>15.8</v>
      </c>
      <c r="E41">
        <v>10.3</v>
      </c>
      <c r="F41">
        <v>8.52</v>
      </c>
      <c r="G41">
        <f t="shared" si="4"/>
        <v>1.7800000000000011</v>
      </c>
      <c r="I41">
        <v>1.028211667903907</v>
      </c>
      <c r="L41" s="5">
        <f t="shared" si="2"/>
        <v>7.547084167814774</v>
      </c>
      <c r="M41" s="5">
        <f t="shared" si="1"/>
        <v>1.7311610591121531</v>
      </c>
      <c r="P41" t="s">
        <v>66</v>
      </c>
      <c r="Q41">
        <v>1.028211667903907</v>
      </c>
    </row>
    <row r="42" spans="1:17" ht="12.75">
      <c r="A42" t="s">
        <v>67</v>
      </c>
      <c r="B42">
        <v>2.75</v>
      </c>
      <c r="C42">
        <v>4.86</v>
      </c>
      <c r="E42">
        <v>8.92</v>
      </c>
      <c r="F42">
        <v>8.62</v>
      </c>
      <c r="G42">
        <f t="shared" si="4"/>
        <v>0.3000000000000007</v>
      </c>
      <c r="I42">
        <v>0.08344529034073206</v>
      </c>
      <c r="L42" s="5">
        <f t="shared" si="2"/>
        <v>32.95572450848847</v>
      </c>
      <c r="M42" s="5">
        <f t="shared" si="1"/>
        <v>3.5951699463805693</v>
      </c>
      <c r="P42" t="s">
        <v>67</v>
      </c>
      <c r="Q42">
        <v>0.08344529034073206</v>
      </c>
    </row>
    <row r="43" spans="1:17" ht="12.75">
      <c r="A43" t="s">
        <v>68</v>
      </c>
      <c r="B43">
        <v>5.92</v>
      </c>
      <c r="C43">
        <v>5.92</v>
      </c>
      <c r="E43">
        <v>9.6</v>
      </c>
      <c r="F43">
        <v>8.57</v>
      </c>
      <c r="G43">
        <f t="shared" si="4"/>
        <v>1.0299999999999994</v>
      </c>
      <c r="I43">
        <v>0.41204295204598285</v>
      </c>
      <c r="L43" s="5">
        <f t="shared" si="2"/>
        <v>14.367434197343933</v>
      </c>
      <c r="M43" s="5">
        <f t="shared" si="1"/>
        <v>2.4997393958216625</v>
      </c>
      <c r="P43" t="s">
        <v>68</v>
      </c>
      <c r="Q43">
        <v>0.41204295204598285</v>
      </c>
    </row>
    <row r="44" spans="1:17" ht="12.75">
      <c r="A44" t="s">
        <v>70</v>
      </c>
      <c r="B44">
        <v>6.82</v>
      </c>
      <c r="C44">
        <v>9.1</v>
      </c>
      <c r="E44">
        <v>10.5</v>
      </c>
      <c r="F44">
        <v>8.65</v>
      </c>
      <c r="G44">
        <f t="shared" si="4"/>
        <v>1.8499999999999996</v>
      </c>
      <c r="I44">
        <v>1.0021809927670993</v>
      </c>
      <c r="L44" s="5">
        <f t="shared" si="2"/>
        <v>6.805157999623853</v>
      </c>
      <c r="M44" s="5">
        <f t="shared" si="1"/>
        <v>1.8459739441794905</v>
      </c>
      <c r="P44" t="s">
        <v>70</v>
      </c>
      <c r="Q44">
        <v>1.0021809927670993</v>
      </c>
    </row>
    <row r="45" spans="1:17" ht="12.75">
      <c r="A45" t="s">
        <v>72</v>
      </c>
      <c r="B45">
        <v>8.43</v>
      </c>
      <c r="C45">
        <v>14.5</v>
      </c>
      <c r="E45">
        <v>10.83</v>
      </c>
      <c r="F45">
        <v>8.62</v>
      </c>
      <c r="G45">
        <f t="shared" si="4"/>
        <v>2.210000000000001</v>
      </c>
      <c r="I45">
        <v>1.0792544265417345</v>
      </c>
      <c r="L45" s="5">
        <f t="shared" si="2"/>
        <v>7.8109478105290995</v>
      </c>
      <c r="M45" s="5">
        <f t="shared" si="1"/>
        <v>2.0477099242312358</v>
      </c>
      <c r="P45" t="s">
        <v>72</v>
      </c>
      <c r="Q45">
        <v>1.0792544265417345</v>
      </c>
    </row>
    <row r="46" spans="1:17" ht="12.75">
      <c r="A46" t="s">
        <v>74</v>
      </c>
      <c r="B46">
        <v>2.69</v>
      </c>
      <c r="C46">
        <v>4.29</v>
      </c>
      <c r="E46">
        <v>9.25</v>
      </c>
      <c r="F46">
        <v>8.75</v>
      </c>
      <c r="G46">
        <f t="shared" si="4"/>
        <v>0.5</v>
      </c>
      <c r="I46">
        <v>0.12748240206130554</v>
      </c>
      <c r="L46" s="5">
        <f t="shared" si="2"/>
        <v>21.100951633358733</v>
      </c>
      <c r="M46" s="5">
        <f t="shared" si="1"/>
        <v>3.922109969025787</v>
      </c>
      <c r="P46" t="s">
        <v>74</v>
      </c>
      <c r="Q46">
        <v>0.12748240206130554</v>
      </c>
    </row>
    <row r="47" spans="1:17" ht="12.75">
      <c r="A47" t="s">
        <v>75</v>
      </c>
      <c r="B47">
        <v>3.08</v>
      </c>
      <c r="C47">
        <v>5.8</v>
      </c>
      <c r="E47">
        <v>9.52</v>
      </c>
      <c r="F47">
        <v>8.68</v>
      </c>
      <c r="G47">
        <f t="shared" si="4"/>
        <v>0.8399999999999999</v>
      </c>
      <c r="I47">
        <v>0.6509932321170362</v>
      </c>
      <c r="L47" s="5">
        <f t="shared" si="2"/>
        <v>4.731231982218634</v>
      </c>
      <c r="M47" s="5">
        <f t="shared" si="1"/>
        <v>1.2903359951505362</v>
      </c>
      <c r="P47" t="s">
        <v>75</v>
      </c>
      <c r="Q47">
        <v>0.6509932321170362</v>
      </c>
    </row>
    <row r="48" spans="1:17" ht="12.75">
      <c r="A48" t="s">
        <v>77</v>
      </c>
      <c r="B48">
        <v>9.48</v>
      </c>
      <c r="C48">
        <v>18.31</v>
      </c>
      <c r="E48">
        <v>10.83</v>
      </c>
      <c r="F48">
        <v>8.77</v>
      </c>
      <c r="G48">
        <f t="shared" si="4"/>
        <v>2.0600000000000005</v>
      </c>
      <c r="I48">
        <v>0.9785270314471305</v>
      </c>
      <c r="L48" s="5">
        <f t="shared" si="2"/>
        <v>9.688030780284276</v>
      </c>
      <c r="M48" s="5">
        <f t="shared" si="1"/>
        <v>2.105205000779073</v>
      </c>
      <c r="P48" t="s">
        <v>77</v>
      </c>
      <c r="Q48">
        <v>0.9785270314471305</v>
      </c>
    </row>
    <row r="49" spans="1:17" ht="12.75">
      <c r="A49" t="s">
        <v>79</v>
      </c>
      <c r="B49">
        <v>7.58</v>
      </c>
      <c r="C49">
        <v>7.09</v>
      </c>
      <c r="E49">
        <v>10.79</v>
      </c>
      <c r="F49">
        <v>8.75</v>
      </c>
      <c r="G49">
        <f t="shared" si="4"/>
        <v>2.039999999999999</v>
      </c>
      <c r="I49">
        <v>1.0894403428996158</v>
      </c>
      <c r="L49" s="5">
        <f t="shared" si="2"/>
        <v>6.957700850168024</v>
      </c>
      <c r="M49" s="5">
        <f t="shared" si="1"/>
        <v>1.8725210731322905</v>
      </c>
      <c r="P49" t="s">
        <v>79</v>
      </c>
      <c r="Q49">
        <v>1.0894403428996158</v>
      </c>
    </row>
    <row r="50" spans="1:17" ht="12.75">
      <c r="A50" t="s">
        <v>73</v>
      </c>
      <c r="B50">
        <v>1.43</v>
      </c>
      <c r="C50">
        <v>3.1</v>
      </c>
      <c r="E50">
        <v>8.9</v>
      </c>
      <c r="F50">
        <v>8.57</v>
      </c>
      <c r="G50">
        <f t="shared" si="4"/>
        <v>0.33000000000000007</v>
      </c>
      <c r="I50">
        <v>0.06188510071654996</v>
      </c>
      <c r="L50" s="5">
        <f t="shared" si="2"/>
        <v>23.107338978888894</v>
      </c>
      <c r="M50" s="5">
        <f t="shared" si="1"/>
        <v>5.332462841282054</v>
      </c>
      <c r="P50" t="s">
        <v>73</v>
      </c>
      <c r="Q50">
        <v>0.06188510071654996</v>
      </c>
    </row>
    <row r="51" spans="1:17" ht="12.75">
      <c r="A51" t="s">
        <v>80</v>
      </c>
      <c r="B51">
        <v>4.38</v>
      </c>
      <c r="C51">
        <v>5.99</v>
      </c>
      <c r="E51">
        <v>9.42</v>
      </c>
      <c r="F51">
        <v>8.61</v>
      </c>
      <c r="G51">
        <f t="shared" si="4"/>
        <v>0.8100000000000005</v>
      </c>
      <c r="I51">
        <v>0.5788769443032366</v>
      </c>
      <c r="L51" s="5">
        <f t="shared" si="2"/>
        <v>7.566374931846653</v>
      </c>
      <c r="M51" s="5">
        <f t="shared" si="1"/>
        <v>1.3992611175332859</v>
      </c>
      <c r="P51" t="s">
        <v>80</v>
      </c>
      <c r="Q51">
        <v>0.5788769443032366</v>
      </c>
    </row>
    <row r="52" spans="1:17" ht="12.75">
      <c r="A52" t="s">
        <v>82</v>
      </c>
      <c r="B52">
        <v>7.2</v>
      </c>
      <c r="C52">
        <v>9.04</v>
      </c>
      <c r="E52">
        <v>11.23</v>
      </c>
      <c r="F52">
        <v>8.65</v>
      </c>
      <c r="G52">
        <f t="shared" si="4"/>
        <v>2.58</v>
      </c>
      <c r="I52">
        <v>1.0171203367586585</v>
      </c>
      <c r="L52" s="5">
        <f t="shared" si="2"/>
        <v>7.0788084160669085</v>
      </c>
      <c r="M52" s="5">
        <f t="shared" si="1"/>
        <v>2.536573015757309</v>
      </c>
      <c r="P52" t="s">
        <v>82</v>
      </c>
      <c r="Q52">
        <v>1.0171203367586585</v>
      </c>
    </row>
    <row r="53" spans="1:17" ht="12.75">
      <c r="A53" t="s">
        <v>84</v>
      </c>
      <c r="B53">
        <v>10.45</v>
      </c>
      <c r="C53">
        <v>9.14</v>
      </c>
      <c r="E53">
        <v>11.35</v>
      </c>
      <c r="F53">
        <v>8.65</v>
      </c>
      <c r="G53">
        <f t="shared" si="4"/>
        <v>2.6999999999999993</v>
      </c>
      <c r="I53">
        <v>1.1025688573164407</v>
      </c>
      <c r="L53" s="5">
        <f t="shared" si="2"/>
        <v>9.477866103922448</v>
      </c>
      <c r="M53" s="5">
        <f t="shared" si="1"/>
        <v>2.448826648860345</v>
      </c>
      <c r="P53" t="s">
        <v>84</v>
      </c>
      <c r="Q53">
        <v>1.1025688573164407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I1">
      <selection activeCell="M26" sqref="M26"/>
    </sheetView>
  </sheetViews>
  <sheetFormatPr defaultColWidth="9.140625" defaultRowHeight="12.75"/>
  <cols>
    <col min="1" max="1" width="12.140625" style="0" customWidth="1"/>
    <col min="12" max="12" width="16.7109375" style="0" customWidth="1"/>
    <col min="13" max="13" width="9.140625" style="5" customWidth="1"/>
    <col min="17" max="17" width="9.140625" style="5" customWidth="1"/>
  </cols>
  <sheetData>
    <row r="2" spans="1:17" ht="12.75">
      <c r="A2" s="4" t="s">
        <v>136</v>
      </c>
      <c r="B2" s="2" t="s">
        <v>155</v>
      </c>
      <c r="C2" s="2" t="s">
        <v>156</v>
      </c>
      <c r="D2" s="4" t="s">
        <v>157</v>
      </c>
      <c r="E2" s="1" t="s">
        <v>158</v>
      </c>
      <c r="G2" s="7" t="s">
        <v>142</v>
      </c>
      <c r="H2" s="7" t="s">
        <v>140</v>
      </c>
      <c r="I2" s="7" t="s">
        <v>144</v>
      </c>
      <c r="J2" s="7" t="s">
        <v>141</v>
      </c>
      <c r="L2" s="1" t="s">
        <v>0</v>
      </c>
      <c r="M2" s="4" t="s">
        <v>160</v>
      </c>
      <c r="Q2" s="4" t="s">
        <v>161</v>
      </c>
    </row>
    <row r="3" spans="1:19" ht="12.75">
      <c r="A3" s="3">
        <v>0</v>
      </c>
      <c r="B3" s="2"/>
      <c r="C3" s="3"/>
      <c r="D3" s="3">
        <v>0.0067214429731511935</v>
      </c>
      <c r="E3" s="3"/>
      <c r="G3" s="7"/>
      <c r="H3" s="6"/>
      <c r="I3" s="6">
        <v>0.005683289823642134</v>
      </c>
      <c r="J3" s="6"/>
      <c r="L3" t="s">
        <v>10</v>
      </c>
      <c r="M3" s="5">
        <v>7.0552895199338215</v>
      </c>
      <c r="N3" s="5">
        <v>4.120535971405947</v>
      </c>
      <c r="O3" s="5">
        <v>6.448854539024918</v>
      </c>
      <c r="Q3" s="5">
        <v>2.4688765480252957</v>
      </c>
      <c r="R3" s="5">
        <v>2.0268065567008366</v>
      </c>
      <c r="S3" s="5">
        <v>1.9566184050292328</v>
      </c>
    </row>
    <row r="4" spans="1:19" ht="12.75">
      <c r="A4" s="3">
        <v>-5</v>
      </c>
      <c r="B4" s="3">
        <v>0.2652234680640275</v>
      </c>
      <c r="C4" s="3">
        <v>0.03333333333333333</v>
      </c>
      <c r="D4" s="3">
        <v>0.16808560684932272</v>
      </c>
      <c r="E4" s="3">
        <v>0.010437699682989464</v>
      </c>
      <c r="G4" s="6">
        <v>0.08663221039344382</v>
      </c>
      <c r="H4" s="6">
        <v>0.015</v>
      </c>
      <c r="I4" s="6">
        <v>0.05165948605159809</v>
      </c>
      <c r="J4" s="6">
        <v>0.0031984489893012095</v>
      </c>
      <c r="L4" t="s">
        <v>12</v>
      </c>
      <c r="M4" s="5">
        <v>5.526044576022731</v>
      </c>
      <c r="N4" s="5">
        <v>4.0726008586895635</v>
      </c>
      <c r="O4" s="5">
        <v>6.7574703076929366</v>
      </c>
      <c r="Q4" s="5">
        <v>2.574859479867222</v>
      </c>
      <c r="R4" s="5">
        <v>2.268156418824633</v>
      </c>
      <c r="S4" s="5">
        <v>2.2717421547229812</v>
      </c>
    </row>
    <row r="5" spans="1:19" ht="12.75">
      <c r="A5" s="3">
        <v>-10</v>
      </c>
      <c r="B5" s="3">
        <v>0.15246652913840816</v>
      </c>
      <c r="C5" s="3">
        <v>0.24948756794962423</v>
      </c>
      <c r="D5" s="3">
        <v>0.16466945389485108</v>
      </c>
      <c r="E5" s="3">
        <v>0.07101785733223949</v>
      </c>
      <c r="G5" s="6">
        <v>0.010707816801032232</v>
      </c>
      <c r="H5" s="6">
        <v>0.13344802634332856</v>
      </c>
      <c r="I5" s="6">
        <v>0.04544270653603574</v>
      </c>
      <c r="J5" s="6">
        <v>0.0265487057301538</v>
      </c>
      <c r="L5" t="s">
        <v>14</v>
      </c>
      <c r="M5" s="5">
        <v>4.51190325752339</v>
      </c>
      <c r="N5" s="5">
        <v>4.302909489131401</v>
      </c>
      <c r="O5" s="5">
        <v>6.139909366118973</v>
      </c>
      <c r="Q5" s="5">
        <v>2.075670397089595</v>
      </c>
      <c r="R5" s="5">
        <v>1.961620502398138</v>
      </c>
      <c r="S5" s="5">
        <v>1.8245473575445352</v>
      </c>
    </row>
    <row r="6" spans="1:19" ht="12.75">
      <c r="A6" s="3">
        <v>-17.5</v>
      </c>
      <c r="B6" s="3">
        <v>0.1544860819148801</v>
      </c>
      <c r="C6" s="3">
        <v>0.1779037444690176</v>
      </c>
      <c r="D6" s="3">
        <v>0.11184064886132006</v>
      </c>
      <c r="E6" s="3">
        <v>0.20364445041481957</v>
      </c>
      <c r="G6" s="6">
        <v>0.008164256209845443</v>
      </c>
      <c r="H6" s="6">
        <v>0.07227668751354356</v>
      </c>
      <c r="I6" s="6">
        <v>0.025237454031236815</v>
      </c>
      <c r="J6" s="6">
        <v>0.030656908788692736</v>
      </c>
      <c r="L6" t="s">
        <v>16</v>
      </c>
      <c r="M6" s="5">
        <v>4.590353512926309</v>
      </c>
      <c r="N6" s="5">
        <v>5.483256230075851</v>
      </c>
      <c r="O6" s="5">
        <v>8.594365274093215</v>
      </c>
      <c r="Q6" s="5">
        <v>2.197012373803834</v>
      </c>
      <c r="R6" s="5">
        <v>5.995710083353968</v>
      </c>
      <c r="S6" s="5">
        <v>2.830952340941466</v>
      </c>
    </row>
    <row r="7" spans="1:19" ht="12.75">
      <c r="A7" s="3">
        <v>-27.5</v>
      </c>
      <c r="B7" s="3">
        <v>0.1319624817703222</v>
      </c>
      <c r="C7" s="3">
        <v>0.1285240399379828</v>
      </c>
      <c r="D7" s="3">
        <v>0.11332724550083932</v>
      </c>
      <c r="E7" s="3">
        <v>0.1418665353540389</v>
      </c>
      <c r="G7" s="6">
        <v>0.006999597482938662</v>
      </c>
      <c r="H7" s="6">
        <v>0.04852060211601273</v>
      </c>
      <c r="I7" s="6">
        <v>0.0037727204482297374</v>
      </c>
      <c r="J7" s="6">
        <v>0.018159152218074903</v>
      </c>
      <c r="L7" t="s">
        <v>28</v>
      </c>
      <c r="M7" s="5">
        <v>6.9869490147347735</v>
      </c>
      <c r="N7" s="5">
        <v>7.332467660254896</v>
      </c>
      <c r="O7" s="5">
        <v>13.763376330190967</v>
      </c>
      <c r="Q7" s="5">
        <v>1.7047195190589974</v>
      </c>
      <c r="R7" s="5">
        <v>2.031506191585771</v>
      </c>
      <c r="S7" s="5">
        <v>4.269333655568997</v>
      </c>
    </row>
    <row r="8" spans="1:19" ht="12.75">
      <c r="A8" s="3">
        <v>-37.5</v>
      </c>
      <c r="B8" s="3">
        <v>0.12061820778239583</v>
      </c>
      <c r="C8" s="3">
        <v>0.10607883591990526</v>
      </c>
      <c r="D8" s="3">
        <v>0.11456482509326264</v>
      </c>
      <c r="E8" s="3">
        <v>0.12030048744751003</v>
      </c>
      <c r="G8" s="6">
        <v>0.003411328355994074</v>
      </c>
      <c r="H8" s="6">
        <v>0.007872264676193012</v>
      </c>
      <c r="I8" s="6">
        <v>0.017636071968285757</v>
      </c>
      <c r="J8" s="6">
        <v>0.004774465213642137</v>
      </c>
      <c r="L8" t="s">
        <v>29</v>
      </c>
      <c r="M8" s="5">
        <v>8.432250676804312</v>
      </c>
      <c r="N8" s="5">
        <v>9.386095868704416</v>
      </c>
      <c r="O8" s="5">
        <v>6.874977774624952</v>
      </c>
      <c r="Q8" s="5">
        <v>2.5614094797819567</v>
      </c>
      <c r="R8" s="5">
        <v>2.9758190311006034</v>
      </c>
      <c r="S8" s="5">
        <v>2.3114149414687337</v>
      </c>
    </row>
    <row r="9" spans="1:19" ht="12.75">
      <c r="A9" s="3">
        <v>-47.5</v>
      </c>
      <c r="B9" s="3">
        <v>0.12383965278488597</v>
      </c>
      <c r="C9" s="3">
        <v>0.11109803934998606</v>
      </c>
      <c r="D9" s="3">
        <v>0.12026476738754655</v>
      </c>
      <c r="E9" s="3">
        <v>0.16779555073187258</v>
      </c>
      <c r="G9" s="6">
        <v>0.009187984172286535</v>
      </c>
      <c r="H9" s="6">
        <v>0.01162982232821023</v>
      </c>
      <c r="I9" s="6">
        <v>0.00562499457870704</v>
      </c>
      <c r="J9" s="6">
        <v>0.005791740704306829</v>
      </c>
      <c r="L9" t="s">
        <v>31</v>
      </c>
      <c r="M9" s="5">
        <v>8.962428795116333</v>
      </c>
      <c r="N9" s="5">
        <v>5.294335445627665</v>
      </c>
      <c r="O9" s="5">
        <v>8.848250447344894</v>
      </c>
      <c r="Q9" s="5">
        <v>3.022093602988242</v>
      </c>
      <c r="R9" s="5">
        <v>2.5503201231986914</v>
      </c>
      <c r="S9" s="5">
        <v>2.848552325619288</v>
      </c>
    </row>
    <row r="10" spans="12:19" ht="12.75">
      <c r="L10" t="s">
        <v>33</v>
      </c>
      <c r="M10" s="5">
        <v>9.298671776787254</v>
      </c>
      <c r="N10" s="5">
        <v>9.29887809264248</v>
      </c>
      <c r="O10" s="5">
        <v>9.268037130794045</v>
      </c>
      <c r="Q10" s="5">
        <v>2.518805095853506</v>
      </c>
      <c r="R10" s="5">
        <v>3.147496703172424</v>
      </c>
      <c r="S10" s="5">
        <v>2.467464430925688</v>
      </c>
    </row>
    <row r="11" spans="12:19" ht="12.75">
      <c r="L11" t="s">
        <v>46</v>
      </c>
      <c r="M11" s="5">
        <v>99.2778577328235</v>
      </c>
      <c r="N11" s="5">
        <v>59.20570424793838</v>
      </c>
      <c r="O11" s="5">
        <v>225.12681290169246</v>
      </c>
      <c r="Q11" s="5">
        <v>17.147993608396806</v>
      </c>
      <c r="R11" s="5">
        <v>14.620920866106742</v>
      </c>
      <c r="S11" s="5">
        <v>118.54022449248404</v>
      </c>
    </row>
    <row r="12" spans="12:19" ht="12.75">
      <c r="L12" t="s">
        <v>47</v>
      </c>
      <c r="M12" s="5">
        <v>8.190497240497233</v>
      </c>
      <c r="N12" s="5">
        <v>8.85965375582819</v>
      </c>
      <c r="O12" s="5">
        <v>10.404201126337032</v>
      </c>
      <c r="Q12" s="5">
        <v>1.6328322473016996</v>
      </c>
      <c r="R12" s="5">
        <v>1.7966170929001444</v>
      </c>
      <c r="S12" s="5">
        <v>1.2901682852909402</v>
      </c>
    </row>
    <row r="13" spans="12:19" ht="12.75">
      <c r="L13" t="s">
        <v>48</v>
      </c>
      <c r="M13" s="5">
        <v>8.870619737666225</v>
      </c>
      <c r="N13" s="5">
        <v>7.127539662849992</v>
      </c>
      <c r="O13" s="5">
        <v>5.242808348285284</v>
      </c>
      <c r="Q13" s="5">
        <v>1.9454040902629144</v>
      </c>
      <c r="R13" s="5">
        <v>2.2658536582516935</v>
      </c>
      <c r="S13" s="5">
        <v>2.085848482651133</v>
      </c>
    </row>
    <row r="14" spans="12:19" ht="12.75">
      <c r="L14" t="s">
        <v>50</v>
      </c>
      <c r="M14" s="5">
        <v>10.109153221639648</v>
      </c>
      <c r="N14" s="5">
        <v>6.008425395420901</v>
      </c>
      <c r="O14" s="5">
        <v>6.538360216542522</v>
      </c>
      <c r="Q14" s="5">
        <v>1.8530016088545185</v>
      </c>
      <c r="R14" s="5">
        <v>1.5533451650639325</v>
      </c>
      <c r="S14" s="5">
        <v>2.027090401481267</v>
      </c>
    </row>
    <row r="15" spans="12:19" ht="12.75">
      <c r="L15" t="s">
        <v>52</v>
      </c>
      <c r="M15" s="5">
        <v>7.775817007840182</v>
      </c>
      <c r="N15" s="5">
        <v>4.500150478479538</v>
      </c>
      <c r="O15" s="5">
        <v>7.547084167814774</v>
      </c>
      <c r="Q15" s="5">
        <v>2.110444905626105</v>
      </c>
      <c r="R15" s="5">
        <v>1.2738029246935878</v>
      </c>
      <c r="S15" s="5">
        <v>1.7311610591121531</v>
      </c>
    </row>
    <row r="16" spans="12:19" ht="12.75">
      <c r="L16" t="s">
        <v>67</v>
      </c>
      <c r="M16" s="5">
        <v>32.95572450848847</v>
      </c>
      <c r="N16" s="5">
        <v>21.100951633358733</v>
      </c>
      <c r="O16" s="5">
        <v>23.107338978888894</v>
      </c>
      <c r="Q16" s="5">
        <v>3.5951699463805693</v>
      </c>
      <c r="R16" s="5">
        <v>3.922109969025787</v>
      </c>
      <c r="S16" s="5">
        <v>5.332462841282054</v>
      </c>
    </row>
    <row r="17" spans="12:19" ht="12.75">
      <c r="L17" t="s">
        <v>68</v>
      </c>
      <c r="M17" s="5">
        <v>14.367434197343933</v>
      </c>
      <c r="N17" s="5">
        <v>4.731231982218634</v>
      </c>
      <c r="O17" s="5">
        <v>7.566374931846653</v>
      </c>
      <c r="Q17" s="5">
        <v>2.4997393958216625</v>
      </c>
      <c r="R17" s="5">
        <v>1.2903359951505362</v>
      </c>
      <c r="S17" s="5">
        <v>1.3992611175332859</v>
      </c>
    </row>
    <row r="18" spans="12:19" ht="12.75">
      <c r="L18" t="s">
        <v>70</v>
      </c>
      <c r="M18" s="5">
        <v>6.805157999623853</v>
      </c>
      <c r="N18" s="5">
        <v>9.688030780284276</v>
      </c>
      <c r="O18" s="5">
        <v>7.0788084160669085</v>
      </c>
      <c r="Q18" s="5">
        <v>1.8459739441794905</v>
      </c>
      <c r="R18" s="5">
        <v>2.105205000779073</v>
      </c>
      <c r="S18" s="5">
        <v>2.536573015757309</v>
      </c>
    </row>
    <row r="19" spans="12:19" ht="12.75">
      <c r="L19" t="s">
        <v>72</v>
      </c>
      <c r="M19" s="5">
        <v>7.8109478105290995</v>
      </c>
      <c r="N19" s="5">
        <v>6.957700850168024</v>
      </c>
      <c r="O19" s="5">
        <v>9.477866103922448</v>
      </c>
      <c r="Q19" s="5">
        <v>2.0477099242312358</v>
      </c>
      <c r="R19" s="5">
        <v>1.8725210731322905</v>
      </c>
      <c r="S19" s="5">
        <v>2.448826648860345</v>
      </c>
    </row>
    <row r="20" spans="12:17" ht="12.75">
      <c r="L20" s="5"/>
      <c r="M20"/>
      <c r="P20" s="5"/>
      <c r="Q20"/>
    </row>
    <row r="21" spans="12:17" ht="12.75">
      <c r="L21" s="5"/>
      <c r="M21"/>
      <c r="P21" s="5"/>
      <c r="Q21"/>
    </row>
    <row r="22" spans="12:17" ht="12.75">
      <c r="L22" s="5"/>
      <c r="M22"/>
      <c r="P22" s="5"/>
      <c r="Q22"/>
    </row>
    <row r="23" spans="12:17" ht="12.75">
      <c r="L23" s="5"/>
      <c r="M23"/>
      <c r="P23" s="5"/>
      <c r="Q23"/>
    </row>
    <row r="24" spans="12:17" ht="12.75">
      <c r="L24" s="5"/>
      <c r="M24"/>
      <c r="P24" s="5"/>
      <c r="Q24"/>
    </row>
    <row r="25" spans="12:17" ht="12.75">
      <c r="L25" s="5"/>
      <c r="M25"/>
      <c r="P25" s="5"/>
      <c r="Q25"/>
    </row>
    <row r="26" spans="12:17" ht="12.75">
      <c r="L26" s="5"/>
      <c r="M26"/>
      <c r="P26" s="5"/>
      <c r="Q26"/>
    </row>
    <row r="27" spans="12:17" ht="12.75">
      <c r="L27" s="5"/>
      <c r="M27"/>
      <c r="P27" s="5"/>
      <c r="Q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workbookViewId="0" topLeftCell="A17">
      <selection activeCell="A42" sqref="A42:M49"/>
    </sheetView>
  </sheetViews>
  <sheetFormatPr defaultColWidth="9.140625" defaultRowHeight="12.75"/>
  <cols>
    <col min="1" max="1" width="16.7109375" style="0" customWidth="1"/>
    <col min="2" max="2" width="17.7109375" style="5" customWidth="1"/>
    <col min="3" max="3" width="9.140625" style="3" customWidth="1"/>
    <col min="6" max="6" width="12.140625" style="0" customWidth="1"/>
    <col min="7" max="7" width="11.57421875" style="6" customWidth="1"/>
    <col min="9" max="9" width="18.57421875" style="0" customWidth="1"/>
    <col min="13" max="13" width="13.140625" style="0" customWidth="1"/>
  </cols>
  <sheetData>
    <row r="1" ht="12.75">
      <c r="A1" t="s">
        <v>98</v>
      </c>
    </row>
    <row r="2" ht="12.75">
      <c r="A2" t="s">
        <v>96</v>
      </c>
    </row>
    <row r="4" spans="1:14" ht="12.75">
      <c r="A4" s="1" t="s">
        <v>0</v>
      </c>
      <c r="B4" s="4" t="s">
        <v>136</v>
      </c>
      <c r="C4" s="2" t="s">
        <v>145</v>
      </c>
      <c r="D4" s="1" t="s">
        <v>108</v>
      </c>
      <c r="E4" s="1" t="s">
        <v>109</v>
      </c>
      <c r="F4" s="2" t="s">
        <v>137</v>
      </c>
      <c r="G4" s="7" t="s">
        <v>110</v>
      </c>
      <c r="H4" s="4" t="s">
        <v>136</v>
      </c>
      <c r="J4" s="1" t="s">
        <v>111</v>
      </c>
      <c r="K4" s="1" t="s">
        <v>112</v>
      </c>
      <c r="L4" s="1" t="s">
        <v>113</v>
      </c>
      <c r="M4" s="1" t="s">
        <v>101</v>
      </c>
      <c r="N4" s="1" t="s">
        <v>110</v>
      </c>
    </row>
    <row r="5" spans="1:14" ht="12.75">
      <c r="A5" t="s">
        <v>133</v>
      </c>
      <c r="B5" s="5">
        <v>0</v>
      </c>
      <c r="C5" s="2"/>
      <c r="D5" s="1"/>
      <c r="E5" s="1"/>
      <c r="F5" s="2"/>
      <c r="G5" s="7"/>
      <c r="H5" s="5">
        <v>0</v>
      </c>
      <c r="J5" s="1"/>
      <c r="K5" s="1"/>
      <c r="L5" s="1"/>
      <c r="M5" s="1"/>
      <c r="N5" s="1"/>
    </row>
    <row r="6" spans="1:14" ht="12.75">
      <c r="A6" t="s">
        <v>102</v>
      </c>
      <c r="B6" s="5">
        <v>5</v>
      </c>
      <c r="C6" s="3">
        <v>0.1841287671237161</v>
      </c>
      <c r="D6" s="3">
        <v>0.25504728368885754</v>
      </c>
      <c r="E6" s="3">
        <v>0.356494353379509</v>
      </c>
      <c r="F6" s="3">
        <f aca="true" t="shared" si="0" ref="F6:F11">AVERAGE(C6:E6)</f>
        <v>0.2652234680640275</v>
      </c>
      <c r="G6" s="6">
        <f aca="true" t="shared" si="1" ref="G6:G11">STDEV(C6:E6)</f>
        <v>0.08663221039344382</v>
      </c>
      <c r="H6" s="5">
        <v>-5</v>
      </c>
      <c r="J6" s="3">
        <v>8.372229067724222</v>
      </c>
      <c r="K6" s="3">
        <v>7.63565716167372</v>
      </c>
      <c r="L6" s="3">
        <v>9.626608822438527</v>
      </c>
      <c r="M6" s="3">
        <f aca="true" t="shared" si="2" ref="M6:M11">AVERAGE(J6:L6)</f>
        <v>8.544831683945489</v>
      </c>
      <c r="N6" s="6">
        <f aca="true" t="shared" si="3" ref="N6:N11">STDEV(J6:L6)</f>
        <v>1.0066359203904731</v>
      </c>
    </row>
    <row r="7" spans="1:14" ht="12.75">
      <c r="A7" t="s">
        <v>103</v>
      </c>
      <c r="B7" s="5">
        <v>10</v>
      </c>
      <c r="C7" s="3">
        <v>0.15596352405085429</v>
      </c>
      <c r="D7" s="3">
        <v>0.14044741287993048</v>
      </c>
      <c r="E7" s="3">
        <v>0.16098865048443964</v>
      </c>
      <c r="F7" s="3">
        <f t="shared" si="0"/>
        <v>0.15246652913840816</v>
      </c>
      <c r="G7" s="6">
        <f t="shared" si="1"/>
        <v>0.010707816801032232</v>
      </c>
      <c r="H7" s="5">
        <v>-10</v>
      </c>
      <c r="J7" s="3">
        <v>5.0993074001370635</v>
      </c>
      <c r="K7" s="3">
        <v>14.433528361754123</v>
      </c>
      <c r="L7" s="3">
        <v>11.396187699460526</v>
      </c>
      <c r="M7" s="3">
        <f t="shared" si="2"/>
        <v>10.309674487117237</v>
      </c>
      <c r="N7" s="6">
        <f t="shared" si="3"/>
        <v>4.761019161956842</v>
      </c>
    </row>
    <row r="8" spans="1:14" ht="12.75">
      <c r="A8" t="s">
        <v>104</v>
      </c>
      <c r="B8" s="5">
        <v>17.5</v>
      </c>
      <c r="C8" s="3">
        <v>0.16327188698307163</v>
      </c>
      <c r="D8" s="3">
        <v>0.15305329786452837</v>
      </c>
      <c r="E8" s="3">
        <v>0.14713306089704034</v>
      </c>
      <c r="F8" s="3">
        <f t="shared" si="0"/>
        <v>0.1544860819148801</v>
      </c>
      <c r="G8" s="6">
        <f t="shared" si="1"/>
        <v>0.008164256209845443</v>
      </c>
      <c r="H8" s="5">
        <v>-17.5</v>
      </c>
      <c r="J8" s="3">
        <v>8.130986956472645</v>
      </c>
      <c r="K8" s="3">
        <v>9.417418394659746</v>
      </c>
      <c r="L8" s="3">
        <v>11.280088624813395</v>
      </c>
      <c r="M8" s="3">
        <f t="shared" si="2"/>
        <v>9.609497991981929</v>
      </c>
      <c r="N8" s="6">
        <f t="shared" si="3"/>
        <v>1.583313379646366</v>
      </c>
    </row>
    <row r="9" spans="1:14" ht="12.75">
      <c r="A9" t="s">
        <v>105</v>
      </c>
      <c r="B9" s="5">
        <v>27.5</v>
      </c>
      <c r="C9" s="3">
        <v>0.1354983914567339</v>
      </c>
      <c r="D9" s="3">
        <v>0.1239002936981747</v>
      </c>
      <c r="E9" s="3">
        <v>0.13648876015605796</v>
      </c>
      <c r="F9" s="3">
        <f t="shared" si="0"/>
        <v>0.1319624817703222</v>
      </c>
      <c r="G9" s="6">
        <f t="shared" si="1"/>
        <v>0.006999597482938662</v>
      </c>
      <c r="H9" s="5">
        <v>-27.5</v>
      </c>
      <c r="J9" s="3">
        <v>5.828671072711638</v>
      </c>
      <c r="K9" s="3">
        <v>8.78029159001124</v>
      </c>
      <c r="L9" s="3">
        <v>12.272852172023393</v>
      </c>
      <c r="M9" s="3">
        <f t="shared" si="2"/>
        <v>8.960604944915424</v>
      </c>
      <c r="N9" s="6">
        <f t="shared" si="3"/>
        <v>3.225872314529714</v>
      </c>
    </row>
    <row r="10" spans="1:14" ht="12.75">
      <c r="A10" t="s">
        <v>106</v>
      </c>
      <c r="B10" s="5">
        <v>37.5</v>
      </c>
      <c r="C10" s="3">
        <v>0.1245568212407218</v>
      </c>
      <c r="D10" s="3">
        <v>0.11870041970837772</v>
      </c>
      <c r="E10" s="3">
        <v>0.11859738239808797</v>
      </c>
      <c r="F10" s="3">
        <f t="shared" si="0"/>
        <v>0.12061820778239583</v>
      </c>
      <c r="G10" s="6">
        <f t="shared" si="1"/>
        <v>0.003411328355994074</v>
      </c>
      <c r="H10" s="5">
        <v>-37.5</v>
      </c>
      <c r="J10" s="3">
        <v>5.203378039334021</v>
      </c>
      <c r="K10" s="3">
        <v>9.572153781820807</v>
      </c>
      <c r="L10" s="3">
        <v>13.419786353920825</v>
      </c>
      <c r="M10" s="3">
        <f t="shared" si="2"/>
        <v>9.398439391691886</v>
      </c>
      <c r="N10" s="6">
        <f t="shared" si="3"/>
        <v>4.110957785602544</v>
      </c>
    </row>
    <row r="11" spans="1:14" ht="12.75">
      <c r="A11" t="s">
        <v>107</v>
      </c>
      <c r="B11" s="5">
        <v>47.5</v>
      </c>
      <c r="C11" s="3">
        <v>0.13432617976512023</v>
      </c>
      <c r="D11" s="3">
        <v>0.11999052597020639</v>
      </c>
      <c r="E11" s="3">
        <v>0.11720225261933133</v>
      </c>
      <c r="F11" s="3">
        <f t="shared" si="0"/>
        <v>0.12383965278488597</v>
      </c>
      <c r="G11" s="6">
        <f t="shared" si="1"/>
        <v>0.009187984172286535</v>
      </c>
      <c r="H11" s="5">
        <v>-47.5</v>
      </c>
      <c r="J11" s="3">
        <v>11.498569740079047</v>
      </c>
      <c r="K11" s="3">
        <v>16.89908260929805</v>
      </c>
      <c r="L11" s="3">
        <v>10.329209565667009</v>
      </c>
      <c r="M11" s="3">
        <f t="shared" si="2"/>
        <v>12.908953971681369</v>
      </c>
      <c r="N11" s="6">
        <f t="shared" si="3"/>
        <v>3.5046677036377876</v>
      </c>
    </row>
    <row r="12" spans="4:14" ht="12.75">
      <c r="D12" s="3"/>
      <c r="E12" s="3"/>
      <c r="F12" s="3"/>
      <c r="J12" s="3"/>
      <c r="K12" s="3"/>
      <c r="L12" s="3"/>
      <c r="M12" s="3"/>
      <c r="N12" s="6"/>
    </row>
    <row r="13" spans="1:14" ht="12.75">
      <c r="A13" s="1" t="s">
        <v>0</v>
      </c>
      <c r="B13" s="4" t="s">
        <v>136</v>
      </c>
      <c r="C13" s="2" t="s">
        <v>146</v>
      </c>
      <c r="D13" s="1" t="s">
        <v>108</v>
      </c>
      <c r="E13" s="1" t="s">
        <v>109</v>
      </c>
      <c r="F13" s="2" t="s">
        <v>138</v>
      </c>
      <c r="G13" s="7" t="s">
        <v>110</v>
      </c>
      <c r="H13" s="4" t="s">
        <v>136</v>
      </c>
      <c r="J13" s="1" t="s">
        <v>111</v>
      </c>
      <c r="K13" s="1" t="s">
        <v>112</v>
      </c>
      <c r="L13" s="1" t="s">
        <v>113</v>
      </c>
      <c r="M13" s="1" t="s">
        <v>101</v>
      </c>
      <c r="N13" s="1" t="s">
        <v>110</v>
      </c>
    </row>
    <row r="14" spans="1:14" ht="12.75">
      <c r="A14" t="s">
        <v>134</v>
      </c>
      <c r="B14" s="5">
        <v>0</v>
      </c>
      <c r="C14" s="2"/>
      <c r="D14" s="1"/>
      <c r="E14" s="1"/>
      <c r="F14" s="2"/>
      <c r="G14" s="7"/>
      <c r="H14" s="5">
        <v>0</v>
      </c>
      <c r="J14" s="1"/>
      <c r="K14" s="1"/>
      <c r="L14" s="1"/>
      <c r="M14" s="1"/>
      <c r="N14" s="1"/>
    </row>
    <row r="15" spans="1:14" ht="12.75">
      <c r="A15" t="s">
        <v>114</v>
      </c>
      <c r="B15" s="5">
        <v>-5</v>
      </c>
      <c r="C15" s="3">
        <v>0.03</v>
      </c>
      <c r="D15" s="3">
        <v>0.05</v>
      </c>
      <c r="E15" s="3">
        <v>0.02</v>
      </c>
      <c r="F15" s="3">
        <f aca="true" t="shared" si="4" ref="F15:F20">AVERAGE(C15:E15)</f>
        <v>0.03333333333333333</v>
      </c>
      <c r="G15" s="6">
        <f aca="true" t="shared" si="5" ref="G15:G20">STDEV(C15:E15)</f>
        <v>0.015275252316519463</v>
      </c>
      <c r="H15" s="5">
        <v>-5</v>
      </c>
      <c r="J15" s="3">
        <v>1.3094470820819781</v>
      </c>
      <c r="K15" s="3">
        <v>5.065797998856603</v>
      </c>
      <c r="L15" s="3">
        <v>1.6519580264710043</v>
      </c>
      <c r="M15" s="3">
        <f aca="true" t="shared" si="6" ref="M15:M20">AVERAGE(J15:L15)</f>
        <v>2.6757343691365283</v>
      </c>
      <c r="N15" s="6">
        <f aca="true" t="shared" si="7" ref="N15:N20">STDEV(J15:L15)</f>
        <v>2.0769283936475973</v>
      </c>
    </row>
    <row r="16" spans="1:14" ht="12.75">
      <c r="A16" t="s">
        <v>115</v>
      </c>
      <c r="B16" s="5">
        <v>-10</v>
      </c>
      <c r="C16" s="3">
        <v>0.23915429863667853</v>
      </c>
      <c r="D16" s="3">
        <v>0.12150656502318954</v>
      </c>
      <c r="E16" s="3">
        <v>0.38780184018900465</v>
      </c>
      <c r="F16" s="3">
        <f t="shared" si="4"/>
        <v>0.24948756794962423</v>
      </c>
      <c r="G16" s="6">
        <f t="shared" si="5"/>
        <v>0.13344802634332856</v>
      </c>
      <c r="H16" s="5">
        <v>-10</v>
      </c>
      <c r="J16" s="3">
        <v>15.29954515641755</v>
      </c>
      <c r="K16" s="3">
        <v>17.072913194324684</v>
      </c>
      <c r="L16" s="3">
        <v>17.57468954240966</v>
      </c>
      <c r="M16" s="3">
        <f t="shared" si="6"/>
        <v>16.649049297717298</v>
      </c>
      <c r="N16" s="6">
        <f t="shared" si="7"/>
        <v>1.1953308941098073</v>
      </c>
    </row>
    <row r="17" spans="1:14" ht="12.75">
      <c r="A17" t="s">
        <v>116</v>
      </c>
      <c r="B17" s="5">
        <v>-17.5</v>
      </c>
      <c r="C17" s="3">
        <v>0.1694091234976571</v>
      </c>
      <c r="D17" s="3">
        <v>0.11024972938384948</v>
      </c>
      <c r="E17" s="3">
        <v>0.2540523805255462</v>
      </c>
      <c r="F17" s="3">
        <f t="shared" si="4"/>
        <v>0.1779037444690176</v>
      </c>
      <c r="G17" s="6">
        <f t="shared" si="5"/>
        <v>0.07227668751354356</v>
      </c>
      <c r="H17" s="5">
        <v>-17.5</v>
      </c>
      <c r="J17" s="3">
        <v>11.80898101401154</v>
      </c>
      <c r="K17" s="3">
        <v>14.569377928219183</v>
      </c>
      <c r="L17" s="3">
        <v>18.197379508273595</v>
      </c>
      <c r="M17" s="3">
        <f t="shared" si="6"/>
        <v>14.858579483501439</v>
      </c>
      <c r="N17" s="6">
        <f t="shared" si="7"/>
        <v>3.204003274819756</v>
      </c>
    </row>
    <row r="18" spans="1:14" ht="12.75">
      <c r="A18" t="s">
        <v>117</v>
      </c>
      <c r="B18" s="5">
        <v>-27.5</v>
      </c>
      <c r="C18" s="3">
        <v>0.18332117126086248</v>
      </c>
      <c r="D18" s="3">
        <v>0.09101584377945118</v>
      </c>
      <c r="E18" s="3">
        <v>0.11123510477363482</v>
      </c>
      <c r="F18" s="3">
        <f t="shared" si="4"/>
        <v>0.1285240399379828</v>
      </c>
      <c r="G18" s="6">
        <f t="shared" si="5"/>
        <v>0.04852060211601273</v>
      </c>
      <c r="H18" s="5">
        <v>-27.5</v>
      </c>
      <c r="J18" s="3">
        <v>9.812038902659816</v>
      </c>
      <c r="K18" s="3">
        <v>18.502265488466186</v>
      </c>
      <c r="L18" s="3">
        <v>14.615318674530196</v>
      </c>
      <c r="M18" s="3">
        <f t="shared" si="6"/>
        <v>14.309874355218732</v>
      </c>
      <c r="N18" s="6">
        <f t="shared" si="7"/>
        <v>4.353157670279555</v>
      </c>
    </row>
    <row r="19" spans="1:14" ht="12.75">
      <c r="A19" t="s">
        <v>118</v>
      </c>
      <c r="B19" s="5">
        <v>-37.5</v>
      </c>
      <c r="C19" s="3">
        <v>0.11179819774228694</v>
      </c>
      <c r="D19" s="3">
        <v>0.09710039480826897</v>
      </c>
      <c r="E19" s="3">
        <v>0.10933791520915984</v>
      </c>
      <c r="F19" s="3">
        <f t="shared" si="4"/>
        <v>0.10607883591990526</v>
      </c>
      <c r="G19" s="6">
        <f t="shared" si="5"/>
        <v>0.007872264676193012</v>
      </c>
      <c r="H19" s="5">
        <v>-37.5</v>
      </c>
      <c r="J19" s="3">
        <v>11.62148885161202</v>
      </c>
      <c r="K19" s="3">
        <v>11.027399807112529</v>
      </c>
      <c r="L19" s="3">
        <v>13.798725077803695</v>
      </c>
      <c r="M19" s="3">
        <f t="shared" si="6"/>
        <v>12.149204578842747</v>
      </c>
      <c r="N19" s="6">
        <f t="shared" si="7"/>
        <v>1.4590832243459853</v>
      </c>
    </row>
    <row r="20" spans="1:14" ht="12.75">
      <c r="A20" t="s">
        <v>119</v>
      </c>
      <c r="B20" s="5">
        <v>-47.5</v>
      </c>
      <c r="C20" s="3">
        <v>0.12411239878915874</v>
      </c>
      <c r="D20" s="3">
        <v>0.10172335136070795</v>
      </c>
      <c r="E20" s="3">
        <v>0.10745836790009151</v>
      </c>
      <c r="F20" s="3">
        <f t="shared" si="4"/>
        <v>0.11109803934998606</v>
      </c>
      <c r="G20" s="6">
        <f t="shared" si="5"/>
        <v>0.01162982232821023</v>
      </c>
      <c r="H20" s="5">
        <v>-47.5</v>
      </c>
      <c r="J20" s="3">
        <v>13.981867853918402</v>
      </c>
      <c r="K20" s="3">
        <v>6.726456608726811</v>
      </c>
      <c r="L20" s="3">
        <v>14.984532111828255</v>
      </c>
      <c r="M20" s="3">
        <f t="shared" si="6"/>
        <v>11.897618858157822</v>
      </c>
      <c r="N20" s="6">
        <f t="shared" si="7"/>
        <v>4.506331452631704</v>
      </c>
    </row>
    <row r="21" spans="4:14" ht="12.75">
      <c r="D21" s="3"/>
      <c r="E21" s="3"/>
      <c r="F21" s="3"/>
      <c r="J21" s="3"/>
      <c r="K21" s="3"/>
      <c r="L21" s="3"/>
      <c r="M21" s="3"/>
      <c r="N21" s="6"/>
    </row>
    <row r="22" spans="1:14" ht="12.75">
      <c r="A22" s="1" t="s">
        <v>0</v>
      </c>
      <c r="B22" s="4" t="s">
        <v>136</v>
      </c>
      <c r="C22" s="2" t="s">
        <v>147</v>
      </c>
      <c r="D22" s="1" t="s">
        <v>108</v>
      </c>
      <c r="E22" s="1" t="s">
        <v>109</v>
      </c>
      <c r="F22" s="2" t="s">
        <v>143</v>
      </c>
      <c r="G22" s="7" t="s">
        <v>110</v>
      </c>
      <c r="H22" s="4" t="s">
        <v>136</v>
      </c>
      <c r="J22" s="1" t="s">
        <v>111</v>
      </c>
      <c r="K22" s="1" t="s">
        <v>112</v>
      </c>
      <c r="L22" s="1" t="s">
        <v>113</v>
      </c>
      <c r="M22" s="1" t="s">
        <v>101</v>
      </c>
      <c r="N22" s="1" t="s">
        <v>110</v>
      </c>
    </row>
    <row r="23" spans="1:14" ht="12.75">
      <c r="A23" t="s">
        <v>120</v>
      </c>
      <c r="B23" s="5">
        <v>0</v>
      </c>
      <c r="D23" s="3">
        <v>0.010740135746897044</v>
      </c>
      <c r="E23" s="3">
        <v>0.002702750199405343</v>
      </c>
      <c r="F23" s="3">
        <f aca="true" t="shared" si="8" ref="F23:F29">AVERAGE(C23:E23)</f>
        <v>0.0067214429731511935</v>
      </c>
      <c r="G23" s="6">
        <f aca="true" t="shared" si="9" ref="G23:G29">STDEV(C23:E23)</f>
        <v>0.005683289823642134</v>
      </c>
      <c r="H23" s="5">
        <v>0</v>
      </c>
      <c r="J23" s="3">
        <v>0</v>
      </c>
      <c r="K23" s="3">
        <v>0.4515105485115623</v>
      </c>
      <c r="L23" s="3">
        <v>0.013050422391414363</v>
      </c>
      <c r="M23" s="3">
        <f aca="true" t="shared" si="10" ref="M23:M29">AVERAGE(J23:L23)</f>
        <v>0.15485365696765888</v>
      </c>
      <c r="N23" s="6">
        <f aca="true" t="shared" si="11" ref="N23:N29">STDEV(J23:L23)</f>
        <v>0.25699525648641264</v>
      </c>
    </row>
    <row r="24" spans="1:14" ht="12.75">
      <c r="A24" t="s">
        <v>121</v>
      </c>
      <c r="B24" s="5">
        <v>-5</v>
      </c>
      <c r="C24" s="3">
        <v>0.15098342934633774</v>
      </c>
      <c r="D24" s="3">
        <v>0.2261274941658773</v>
      </c>
      <c r="E24" s="3">
        <v>0.16</v>
      </c>
      <c r="F24" s="3">
        <f>AVERAGE(C24:E24)</f>
        <v>0.17903697450407166</v>
      </c>
      <c r="G24" s="6">
        <f>STDEV(C24:E24)</f>
        <v>0.04103001849990199</v>
      </c>
      <c r="H24" s="5">
        <v>-5</v>
      </c>
      <c r="J24" s="3">
        <v>11.535538957615733</v>
      </c>
      <c r="K24" s="3">
        <v>8.360412499334293</v>
      </c>
      <c r="L24" s="3">
        <v>8.874315180843329</v>
      </c>
      <c r="M24" s="3">
        <f>AVERAGE(J24:L24)</f>
        <v>9.590088879264451</v>
      </c>
      <c r="N24" s="6">
        <f>STDEV(J24:L24)</f>
        <v>1.7042904673304122</v>
      </c>
    </row>
    <row r="25" spans="1:14" ht="12.75">
      <c r="A25" t="s">
        <v>122</v>
      </c>
      <c r="B25" s="5">
        <v>-10</v>
      </c>
      <c r="C25" s="3">
        <v>0.14720258718435347</v>
      </c>
      <c r="D25" s="3">
        <v>0.2162540366256831</v>
      </c>
      <c r="E25" s="3">
        <v>0.13055173787451665</v>
      </c>
      <c r="F25" s="3">
        <f t="shared" si="8"/>
        <v>0.16466945389485108</v>
      </c>
      <c r="G25" s="6">
        <f t="shared" si="9"/>
        <v>0.04544270653603574</v>
      </c>
      <c r="H25" s="5">
        <v>-10</v>
      </c>
      <c r="J25" s="3">
        <v>21.148511101588024</v>
      </c>
      <c r="K25" s="3">
        <v>13.109937568924982</v>
      </c>
      <c r="L25" s="3">
        <v>14.229892653695842</v>
      </c>
      <c r="M25" s="3">
        <f t="shared" si="10"/>
        <v>16.162780441402948</v>
      </c>
      <c r="N25" s="6">
        <f t="shared" si="11"/>
        <v>4.353930122304232</v>
      </c>
    </row>
    <row r="26" spans="1:14" ht="12.75">
      <c r="A26" t="s">
        <v>123</v>
      </c>
      <c r="B26" s="5">
        <v>-17.5</v>
      </c>
      <c r="C26" s="3">
        <v>0.14075966319319777</v>
      </c>
      <c r="D26" s="3">
        <v>0.10049514932756237</v>
      </c>
      <c r="E26" s="3">
        <v>0.09426713406320002</v>
      </c>
      <c r="F26" s="3">
        <f t="shared" si="8"/>
        <v>0.11184064886132006</v>
      </c>
      <c r="G26" s="6">
        <f t="shared" si="9"/>
        <v>0.025237454031236815</v>
      </c>
      <c r="H26" s="5">
        <v>-17.5</v>
      </c>
      <c r="J26" s="3">
        <v>7.655918081078031</v>
      </c>
      <c r="K26" s="3">
        <v>15.016872396264532</v>
      </c>
      <c r="L26" s="3">
        <v>13.435182932380009</v>
      </c>
      <c r="M26" s="3">
        <f t="shared" si="10"/>
        <v>12.035991136574191</v>
      </c>
      <c r="N26" s="6">
        <f t="shared" si="11"/>
        <v>3.874818107815307</v>
      </c>
    </row>
    <row r="27" spans="1:14" ht="12.75">
      <c r="A27" t="s">
        <v>124</v>
      </c>
      <c r="B27" s="5">
        <v>-27.5</v>
      </c>
      <c r="C27" s="3">
        <v>0.11766584131856692</v>
      </c>
      <c r="D27" s="3">
        <v>0.1108175664404878</v>
      </c>
      <c r="E27" s="3">
        <v>0.11149832874346323</v>
      </c>
      <c r="F27" s="3">
        <f t="shared" si="8"/>
        <v>0.11332724550083932</v>
      </c>
      <c r="G27" s="6">
        <f t="shared" si="9"/>
        <v>0.0037727204482297374</v>
      </c>
      <c r="H27" s="5">
        <v>-27.5</v>
      </c>
      <c r="J27" s="3">
        <v>14.434957785349678</v>
      </c>
      <c r="K27" s="3">
        <v>12.097761928673835</v>
      </c>
      <c r="L27" s="3">
        <v>10.536678573581304</v>
      </c>
      <c r="M27" s="3">
        <f t="shared" si="10"/>
        <v>12.356466095868273</v>
      </c>
      <c r="N27" s="6">
        <f t="shared" si="11"/>
        <v>1.9619737734789273</v>
      </c>
    </row>
    <row r="28" spans="1:14" ht="12.75">
      <c r="A28" t="s">
        <v>125</v>
      </c>
      <c r="B28" s="5">
        <v>-37.5</v>
      </c>
      <c r="C28" s="3">
        <v>0.1347402321684402</v>
      </c>
      <c r="D28" s="3">
        <v>0.10208009287755833</v>
      </c>
      <c r="E28" s="3">
        <v>0.1068741502337894</v>
      </c>
      <c r="F28" s="3">
        <f t="shared" si="8"/>
        <v>0.11456482509326264</v>
      </c>
      <c r="G28" s="6">
        <f t="shared" si="9"/>
        <v>0.017636071968285757</v>
      </c>
      <c r="H28" s="5">
        <v>-37.5</v>
      </c>
      <c r="J28" s="3">
        <v>12.092026125995865</v>
      </c>
      <c r="K28" s="3">
        <v>11.991332683955783</v>
      </c>
      <c r="L28" s="3">
        <v>13.539374670804774</v>
      </c>
      <c r="M28" s="3">
        <f t="shared" si="10"/>
        <v>12.540911160252142</v>
      </c>
      <c r="N28" s="6">
        <f t="shared" si="11"/>
        <v>0.8661592398319442</v>
      </c>
    </row>
    <row r="29" spans="1:14" ht="12.75">
      <c r="A29" t="s">
        <v>126</v>
      </c>
      <c r="B29" s="5">
        <v>-47.5</v>
      </c>
      <c r="C29" s="3">
        <v>0.11527895215461062</v>
      </c>
      <c r="D29" s="3">
        <v>0.1263627823335892</v>
      </c>
      <c r="E29" s="3">
        <v>0.1191525676744398</v>
      </c>
      <c r="F29" s="3">
        <f t="shared" si="8"/>
        <v>0.12026476738754655</v>
      </c>
      <c r="G29" s="6">
        <f t="shared" si="9"/>
        <v>0.00562499457870704</v>
      </c>
      <c r="H29" s="5">
        <v>-47.5</v>
      </c>
      <c r="J29" s="3">
        <v>27.804563788217646</v>
      </c>
      <c r="K29" s="3">
        <v>16.111283466346794</v>
      </c>
      <c r="L29" s="3">
        <v>12.688131981934214</v>
      </c>
      <c r="M29" s="3">
        <f t="shared" si="10"/>
        <v>18.867993078832885</v>
      </c>
      <c r="N29" s="6">
        <f t="shared" si="11"/>
        <v>7.926298855972078</v>
      </c>
    </row>
    <row r="30" spans="4:14" ht="12.75">
      <c r="D30" s="3"/>
      <c r="E30" s="3"/>
      <c r="F30" s="3"/>
      <c r="J30" s="3"/>
      <c r="K30" s="3"/>
      <c r="L30" s="3"/>
      <c r="M30" s="3"/>
      <c r="N30" s="6"/>
    </row>
    <row r="31" spans="1:14" ht="12.75">
      <c r="A31" s="1" t="s">
        <v>0</v>
      </c>
      <c r="B31" s="4" t="s">
        <v>136</v>
      </c>
      <c r="C31" s="2" t="s">
        <v>148</v>
      </c>
      <c r="D31" s="1" t="s">
        <v>108</v>
      </c>
      <c r="E31" s="1" t="s">
        <v>109</v>
      </c>
      <c r="F31" s="2" t="s">
        <v>139</v>
      </c>
      <c r="G31" s="7" t="s">
        <v>110</v>
      </c>
      <c r="H31" s="4" t="s">
        <v>136</v>
      </c>
      <c r="J31" s="1" t="s">
        <v>111</v>
      </c>
      <c r="K31" s="1" t="s">
        <v>112</v>
      </c>
      <c r="L31" s="1" t="s">
        <v>113</v>
      </c>
      <c r="M31" s="1" t="s">
        <v>101</v>
      </c>
      <c r="N31" s="1" t="s">
        <v>110</v>
      </c>
    </row>
    <row r="32" spans="1:14" ht="12.75">
      <c r="A32" t="s">
        <v>135</v>
      </c>
      <c r="B32" s="5">
        <v>0</v>
      </c>
      <c r="C32" s="2"/>
      <c r="D32" s="1"/>
      <c r="E32" s="1"/>
      <c r="F32" s="2"/>
      <c r="G32" s="7"/>
      <c r="H32" s="5">
        <v>0</v>
      </c>
      <c r="J32" s="1"/>
      <c r="K32" s="1"/>
      <c r="L32" s="1"/>
      <c r="M32" s="1"/>
      <c r="N32" s="1"/>
    </row>
    <row r="33" spans="1:14" ht="12.75">
      <c r="A33" t="s">
        <v>127</v>
      </c>
      <c r="B33" s="5">
        <v>-5</v>
      </c>
      <c r="C33" s="3">
        <v>0.010946586474805703</v>
      </c>
      <c r="D33" s="3">
        <v>0.01335119751317727</v>
      </c>
      <c r="E33" s="3">
        <v>0.007015315060985416</v>
      </c>
      <c r="F33" s="3">
        <f aca="true" t="shared" si="12" ref="F33:F38">AVERAGE(C33:E33)</f>
        <v>0.010437699682989464</v>
      </c>
      <c r="G33" s="6">
        <f aca="true" t="shared" si="13" ref="G33:G38">STDEV(C33:E33)</f>
        <v>0.0031984489893012095</v>
      </c>
      <c r="H33" s="5">
        <v>-5</v>
      </c>
      <c r="J33" s="3">
        <v>0.38802060008440403</v>
      </c>
      <c r="K33" s="3">
        <v>0.3773479101014645</v>
      </c>
      <c r="L33" s="3">
        <v>0.1528561987698784</v>
      </c>
      <c r="M33" s="3">
        <f aca="true" t="shared" si="14" ref="M33:M38">AVERAGE(J33:L33)</f>
        <v>0.306074902985249</v>
      </c>
      <c r="N33" s="6">
        <f aca="true" t="shared" si="15" ref="N33:N38">STDEV(J33:L33)</f>
        <v>0.13279855070348442</v>
      </c>
    </row>
    <row r="34" spans="1:14" ht="12.75">
      <c r="A34" t="s">
        <v>128</v>
      </c>
      <c r="B34" s="5">
        <v>-10</v>
      </c>
      <c r="C34" s="3">
        <v>0.04506719788002936</v>
      </c>
      <c r="D34" s="3">
        <v>0.06985967258236</v>
      </c>
      <c r="E34" s="3">
        <v>0.0981267015343291</v>
      </c>
      <c r="F34" s="3">
        <f t="shared" si="12"/>
        <v>0.07101785733223949</v>
      </c>
      <c r="G34" s="6">
        <f t="shared" si="13"/>
        <v>0.0265487057301538</v>
      </c>
      <c r="H34" s="5">
        <v>-10</v>
      </c>
      <c r="J34" s="3">
        <v>1.8459524251660036</v>
      </c>
      <c r="K34" s="3">
        <v>6.854958734192392</v>
      </c>
      <c r="L34" s="3">
        <v>4.7467909432865385</v>
      </c>
      <c r="M34" s="3">
        <f t="shared" si="14"/>
        <v>4.482567367548312</v>
      </c>
      <c r="N34" s="6">
        <f t="shared" si="15"/>
        <v>2.5149347157428283</v>
      </c>
    </row>
    <row r="35" spans="1:14" ht="12.75">
      <c r="A35" t="s">
        <v>129</v>
      </c>
      <c r="B35" s="5">
        <v>-17.5</v>
      </c>
      <c r="C35" s="3">
        <v>0.21093335124445867</v>
      </c>
      <c r="D35" s="3">
        <v>0.17</v>
      </c>
      <c r="E35" s="3">
        <v>0.23</v>
      </c>
      <c r="F35" s="3">
        <f t="shared" si="12"/>
        <v>0.20364445041481957</v>
      </c>
      <c r="G35" s="6">
        <f t="shared" si="13"/>
        <v>0.030656908788692736</v>
      </c>
      <c r="H35" s="5">
        <v>-17.5</v>
      </c>
      <c r="J35" s="3">
        <v>10.833536919915396</v>
      </c>
      <c r="K35" s="3">
        <v>10.810675196534374</v>
      </c>
      <c r="L35" s="3">
        <v>14.449480638539045</v>
      </c>
      <c r="M35" s="3">
        <f t="shared" si="14"/>
        <v>12.031230918329605</v>
      </c>
      <c r="N35" s="6">
        <f t="shared" si="15"/>
        <v>2.0942968859664504</v>
      </c>
    </row>
    <row r="36" spans="1:14" ht="12.75">
      <c r="A36" t="s">
        <v>130</v>
      </c>
      <c r="B36" s="5">
        <v>-27.5</v>
      </c>
      <c r="C36" s="3">
        <v>0.15662080711508838</v>
      </c>
      <c r="D36" s="3">
        <v>0.12158636076629352</v>
      </c>
      <c r="E36" s="3">
        <v>0.14739243818073477</v>
      </c>
      <c r="F36" s="3">
        <f t="shared" si="12"/>
        <v>0.1418665353540389</v>
      </c>
      <c r="G36" s="6">
        <f t="shared" si="13"/>
        <v>0.018159152218074903</v>
      </c>
      <c r="H36" s="5">
        <v>-27.5</v>
      </c>
      <c r="J36" s="3">
        <v>10.452747754560844</v>
      </c>
      <c r="K36" s="3">
        <v>9.84398193635813</v>
      </c>
      <c r="L36" s="3">
        <v>9.194767844298273</v>
      </c>
      <c r="M36" s="3">
        <f t="shared" si="14"/>
        <v>9.830499178405748</v>
      </c>
      <c r="N36" s="6">
        <f t="shared" si="15"/>
        <v>0.6290983247693327</v>
      </c>
    </row>
    <row r="37" spans="1:14" ht="12.75">
      <c r="A37" t="s">
        <v>131</v>
      </c>
      <c r="B37" s="5">
        <v>-37.5</v>
      </c>
      <c r="C37" s="3">
        <v>0.11728938379752471</v>
      </c>
      <c r="D37" s="3">
        <v>0.12580547163010772</v>
      </c>
      <c r="E37" s="3">
        <v>0.11780660691489767</v>
      </c>
      <c r="F37" s="3">
        <f t="shared" si="12"/>
        <v>0.12030048744751003</v>
      </c>
      <c r="G37" s="6">
        <f t="shared" si="13"/>
        <v>0.004774465213642137</v>
      </c>
      <c r="H37" s="5">
        <v>-37.5</v>
      </c>
      <c r="J37" s="3">
        <v>13.643420411095077</v>
      </c>
      <c r="K37" s="3">
        <v>13.196022143370891</v>
      </c>
      <c r="L37" s="3">
        <v>7.788099585885771</v>
      </c>
      <c r="M37" s="3">
        <f t="shared" si="14"/>
        <v>11.542514046783912</v>
      </c>
      <c r="N37" s="6">
        <f t="shared" si="15"/>
        <v>3.2591045182137846</v>
      </c>
    </row>
    <row r="38" spans="1:14" ht="12.75">
      <c r="A38" t="s">
        <v>132</v>
      </c>
      <c r="B38" s="5">
        <v>-47.5</v>
      </c>
      <c r="C38" s="3">
        <v>0.16726845505138435</v>
      </c>
      <c r="D38" s="3">
        <v>0.1622853746443872</v>
      </c>
      <c r="E38" s="3">
        <v>0.17383282249984622</v>
      </c>
      <c r="F38" s="3">
        <f t="shared" si="12"/>
        <v>0.16779555073187258</v>
      </c>
      <c r="G38" s="6">
        <f t="shared" si="13"/>
        <v>0.005791740704306829</v>
      </c>
      <c r="H38" s="5">
        <v>-47.5</v>
      </c>
      <c r="J38" s="3">
        <v>10.932847340867768</v>
      </c>
      <c r="K38" s="3">
        <v>17.845032816695706</v>
      </c>
      <c r="L38" s="3">
        <v>12.448002399102615</v>
      </c>
      <c r="M38" s="3">
        <f t="shared" si="14"/>
        <v>13.741960852222029</v>
      </c>
      <c r="N38" s="6">
        <f t="shared" si="15"/>
        <v>3.6332249272321535</v>
      </c>
    </row>
    <row r="42" spans="1:13" ht="12.75">
      <c r="A42" s="2" t="s">
        <v>137</v>
      </c>
      <c r="B42" s="4" t="s">
        <v>136</v>
      </c>
      <c r="C42" s="2" t="s">
        <v>149</v>
      </c>
      <c r="D42" s="4" t="s">
        <v>136</v>
      </c>
      <c r="E42" s="1" t="s">
        <v>143</v>
      </c>
      <c r="F42" s="4" t="s">
        <v>136</v>
      </c>
      <c r="G42" s="1" t="s">
        <v>139</v>
      </c>
      <c r="H42" s="4" t="s">
        <v>136</v>
      </c>
      <c r="J42" s="7" t="s">
        <v>142</v>
      </c>
      <c r="K42" s="7" t="s">
        <v>140</v>
      </c>
      <c r="L42" s="7" t="s">
        <v>144</v>
      </c>
      <c r="M42" s="7" t="s">
        <v>141</v>
      </c>
    </row>
    <row r="43" spans="1:13" ht="12.75">
      <c r="A43" s="2"/>
      <c r="B43" s="3">
        <v>0</v>
      </c>
      <c r="D43" s="3">
        <v>0</v>
      </c>
      <c r="E43" s="3">
        <v>0.0067214429731511935</v>
      </c>
      <c r="F43" s="3">
        <v>0</v>
      </c>
      <c r="G43" s="3"/>
      <c r="H43" s="3">
        <v>0</v>
      </c>
      <c r="J43" s="7"/>
      <c r="K43" s="6"/>
      <c r="L43" s="6">
        <v>0.005683289823642134</v>
      </c>
      <c r="M43" s="6"/>
    </row>
    <row r="44" spans="1:13" ht="12.75">
      <c r="A44" s="3">
        <v>0.2652234680640275</v>
      </c>
      <c r="B44" s="3">
        <v>-5</v>
      </c>
      <c r="C44" s="3">
        <v>0.03333333333333333</v>
      </c>
      <c r="D44" s="3">
        <v>-5</v>
      </c>
      <c r="E44" s="3">
        <v>0.16808560684932272</v>
      </c>
      <c r="F44" s="3">
        <v>-5</v>
      </c>
      <c r="G44" s="3">
        <v>0.010437699682989464</v>
      </c>
      <c r="H44" s="3">
        <v>-5</v>
      </c>
      <c r="J44" s="6">
        <v>0.08663221039344382</v>
      </c>
      <c r="K44" s="6">
        <v>0.015</v>
      </c>
      <c r="L44" s="6">
        <v>0.05165948605159809</v>
      </c>
      <c r="M44" s="6">
        <v>0.0031984489893012095</v>
      </c>
    </row>
    <row r="45" spans="1:13" ht="12.75">
      <c r="A45" s="3">
        <v>0.15246652913840816</v>
      </c>
      <c r="B45" s="3">
        <v>-10</v>
      </c>
      <c r="C45" s="3">
        <v>0.24948756794962423</v>
      </c>
      <c r="D45" s="3">
        <v>-10</v>
      </c>
      <c r="E45" s="3">
        <v>0.16466945389485108</v>
      </c>
      <c r="F45" s="3">
        <v>-10</v>
      </c>
      <c r="G45" s="3">
        <v>0.07101785733223949</v>
      </c>
      <c r="H45" s="3">
        <v>-10</v>
      </c>
      <c r="J45" s="6">
        <v>0.010707816801032232</v>
      </c>
      <c r="K45" s="6">
        <v>0.13344802634332856</v>
      </c>
      <c r="L45" s="6">
        <v>0.04544270653603574</v>
      </c>
      <c r="M45" s="6">
        <v>0.0265487057301538</v>
      </c>
    </row>
    <row r="46" spans="1:13" ht="12.75">
      <c r="A46" s="3">
        <v>0.1544860819148801</v>
      </c>
      <c r="B46" s="3">
        <v>-17.5</v>
      </c>
      <c r="C46" s="3">
        <v>0.1779037444690176</v>
      </c>
      <c r="D46" s="3">
        <v>-17.5</v>
      </c>
      <c r="E46" s="3">
        <v>0.11184064886132006</v>
      </c>
      <c r="F46" s="3">
        <v>-17.5</v>
      </c>
      <c r="G46" s="3">
        <v>0.20364445041481957</v>
      </c>
      <c r="H46" s="3">
        <v>-17.5</v>
      </c>
      <c r="J46" s="6">
        <v>0.008164256209845443</v>
      </c>
      <c r="K46" s="6">
        <v>0.07227668751354356</v>
      </c>
      <c r="L46" s="6">
        <v>0.025237454031236815</v>
      </c>
      <c r="M46" s="6">
        <v>0.030656908788692736</v>
      </c>
    </row>
    <row r="47" spans="1:13" ht="12.75">
      <c r="A47" s="3">
        <v>0.1319624817703222</v>
      </c>
      <c r="B47" s="3">
        <v>-27.5</v>
      </c>
      <c r="C47" s="3">
        <v>0.1285240399379828</v>
      </c>
      <c r="D47" s="3">
        <v>-27.5</v>
      </c>
      <c r="E47" s="3">
        <v>0.11332724550083932</v>
      </c>
      <c r="F47" s="3">
        <v>-27.5</v>
      </c>
      <c r="G47" s="3">
        <v>0.1418665353540389</v>
      </c>
      <c r="H47" s="3">
        <v>-27.5</v>
      </c>
      <c r="J47" s="6">
        <v>0.006999597482938662</v>
      </c>
      <c r="K47" s="6">
        <v>0.04852060211601273</v>
      </c>
      <c r="L47" s="6">
        <v>0.0037727204482297374</v>
      </c>
      <c r="M47" s="6">
        <v>0.018159152218074903</v>
      </c>
    </row>
    <row r="48" spans="1:13" ht="12.75">
      <c r="A48" s="3">
        <v>0.12061820778239583</v>
      </c>
      <c r="B48" s="3">
        <v>-37.5</v>
      </c>
      <c r="C48" s="3">
        <v>0.10607883591990526</v>
      </c>
      <c r="D48" s="3">
        <v>-37.5</v>
      </c>
      <c r="E48" s="3">
        <v>0.11456482509326264</v>
      </c>
      <c r="F48" s="3">
        <v>-37.5</v>
      </c>
      <c r="G48" s="3">
        <v>0.12030048744751003</v>
      </c>
      <c r="H48" s="3">
        <v>-37.5</v>
      </c>
      <c r="J48" s="6">
        <v>0.003411328355994074</v>
      </c>
      <c r="K48" s="6">
        <v>0.007872264676193012</v>
      </c>
      <c r="L48" s="6">
        <v>0.017636071968285757</v>
      </c>
      <c r="M48" s="6">
        <v>0.004774465213642137</v>
      </c>
    </row>
    <row r="49" spans="1:13" ht="12.75">
      <c r="A49" s="3">
        <v>0.12383965278488597</v>
      </c>
      <c r="B49" s="3">
        <v>-47.5</v>
      </c>
      <c r="C49" s="3">
        <v>0.11109803934998606</v>
      </c>
      <c r="D49" s="3">
        <v>-47.5</v>
      </c>
      <c r="E49" s="3">
        <v>0.12026476738754655</v>
      </c>
      <c r="F49" s="3">
        <v>-47.5</v>
      </c>
      <c r="G49" s="3">
        <v>0.16779555073187258</v>
      </c>
      <c r="H49" s="3">
        <v>-47.5</v>
      </c>
      <c r="J49" s="6">
        <v>0.009187984172286535</v>
      </c>
      <c r="K49" s="6">
        <v>0.01162982232821023</v>
      </c>
      <c r="L49" s="6">
        <v>0.00562499457870704</v>
      </c>
      <c r="M49" s="6">
        <v>0.005791740704306829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Macaulay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 Artz</dc:creator>
  <cp:keywords/>
  <dc:description/>
  <cp:lastModifiedBy>Rebekka Artz</cp:lastModifiedBy>
  <cp:lastPrinted>2003-12-09T15:24:08Z</cp:lastPrinted>
  <dcterms:created xsi:type="dcterms:W3CDTF">2003-12-05T16:10:45Z</dcterms:created>
  <dcterms:modified xsi:type="dcterms:W3CDTF">2004-09-15T08:34:37Z</dcterms:modified>
  <cp:category/>
  <cp:version/>
  <cp:contentType/>
  <cp:contentStatus/>
</cp:coreProperties>
</file>