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drawings/drawing20.xml" ContentType="application/vnd.openxmlformats-officedocument.drawing+xml"/>
  <Override PartName="/xl/worksheets/sheet22.xml" ContentType="application/vnd.openxmlformats-officedocument.spreadsheetml.worksheet+xml"/>
  <Override PartName="/xl/drawings/drawing21.xml" ContentType="application/vnd.openxmlformats-officedocument.drawing+xml"/>
  <Override PartName="/xl/worksheets/sheet23.xml" ContentType="application/vnd.openxmlformats-officedocument.spreadsheetml.worksheet+xml"/>
  <Override PartName="/xl/drawings/drawing22.xml" ContentType="application/vnd.openxmlformats-officedocument.drawing+xml"/>
  <Override PartName="/xl/worksheets/sheet24.xml" ContentType="application/vnd.openxmlformats-officedocument.spreadsheetml.worksheet+xml"/>
  <Override PartName="/xl/drawings/drawing23.xml" ContentType="application/vnd.openxmlformats-officedocument.drawing+xml"/>
  <Override PartName="/xl/worksheets/sheet25.xml" ContentType="application/vnd.openxmlformats-officedocument.spreadsheetml.worksheet+xml"/>
  <Override PartName="/xl/drawings/drawing24.xml" ContentType="application/vnd.openxmlformats-officedocument.drawing+xml"/>
  <Override PartName="/xl/worksheets/sheet26.xml" ContentType="application/vnd.openxmlformats-officedocument.spreadsheetml.worksheet+xml"/>
  <Override PartName="/xl/drawings/drawing25.xml" ContentType="application/vnd.openxmlformats-officedocument.drawing+xml"/>
  <Override PartName="/xl/worksheets/sheet27.xml" ContentType="application/vnd.openxmlformats-officedocument.spreadsheetml.worksheet+xml"/>
  <Override PartName="/xl/drawings/drawing2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525" windowWidth="9465" windowHeight="6720" firstSheet="1" activeTab="1"/>
  </bookViews>
  <sheets>
    <sheet name="Snow Site D data" sheetId="1" state="hidden" r:id="rId1"/>
    <sheet name="Al" sheetId="2" r:id="rId2"/>
    <sheet name="Alkalinity" sheetId="3" r:id="rId3"/>
    <sheet name="Ca" sheetId="4" r:id="rId4"/>
    <sheet name="Cation to Anion ratio" sheetId="5" r:id="rId5"/>
    <sheet name="Cl" sheetId="6" r:id="rId6"/>
    <sheet name="Conductivity" sheetId="7" r:id="rId7"/>
    <sheet name="Cu" sheetId="8" r:id="rId8"/>
    <sheet name="Fe" sheetId="9" r:id="rId9"/>
    <sheet name="H" sheetId="10" r:id="rId10"/>
    <sheet name="Inorganic N" sheetId="11" r:id="rId11"/>
    <sheet name="K" sheetId="12" r:id="rId12"/>
    <sheet name="Mg" sheetId="13" r:id="rId13"/>
    <sheet name="Mn" sheetId="14" r:id="rId14"/>
    <sheet name="Na" sheetId="15" r:id="rId15"/>
    <sheet name="Na to Cl ratio" sheetId="16" r:id="rId16"/>
    <sheet name="NH4-N" sheetId="17" r:id="rId17"/>
    <sheet name="NO3-N" sheetId="18" r:id="rId18"/>
    <sheet name="pH" sheetId="19" r:id="rId19"/>
    <sheet name="P" sheetId="20" r:id="rId20"/>
    <sheet name="PO4-P" sheetId="21" r:id="rId21"/>
    <sheet name="S" sheetId="22" r:id="rId22"/>
    <sheet name="Si" sheetId="23" r:id="rId23"/>
    <sheet name="SO4-S" sheetId="24" r:id="rId24"/>
    <sheet name="Total Anions" sheetId="25" r:id="rId25"/>
    <sheet name="Total Cations" sheetId="26" r:id="rId26"/>
    <sheet name="Zn" sheetId="27" r:id="rId27"/>
  </sheets>
  <definedNames>
    <definedName name="Beg_Bal">#REF!</definedName>
    <definedName name="Data">#REF!</definedName>
    <definedName name="End_Bal">#REF!</definedName>
    <definedName name="Extra_Pay">#REF!</definedName>
    <definedName name="Full_Print">#REF!</definedName>
    <definedName name="Header_Row">ROW(#REF!)</definedName>
    <definedName name="Int">#REF!</definedName>
    <definedName name="Interest_Rate">#REF!</definedName>
    <definedName name="Last_Row">IF(Values_Entered,Header_Row+Number_of_Payments,Header_Row)</definedName>
    <definedName name="Loan_Amount">#REF!</definedName>
    <definedName name="Loan_Start">#REF!</definedName>
    <definedName name="Loan_Years">#REF!</definedName>
    <definedName name="Num_Pmt_Per_Year">#REF!</definedName>
    <definedName name="Number_of_Payments">MATCH(0.01,End_Bal,-1)+1</definedName>
    <definedName name="Pay_Date">#REF!</definedName>
    <definedName name="Pay_Num">#REF!</definedName>
    <definedName name="Payment_Date">DATE(YEAR(Loan_Start),MONTH(Loan_Start)+Payment_Number,DAY(Loan_Start))</definedName>
    <definedName name="Princ">#REF!</definedName>
    <definedName name="Print_Area_Reset">OFFSET(Full_Print,0,0,Last_Row)</definedName>
    <definedName name="Sched_Pay">#REF!</definedName>
    <definedName name="Scheduled_Extra_Payments">#REF!</definedName>
    <definedName name="Scheduled_Interest_Rate">#REF!</definedName>
    <definedName name="Scheduled_Monthly_Payment">#REF!</definedName>
    <definedName name="Total_Interest">#REF!</definedName>
    <definedName name="Total_Pay">#REF!</definedName>
    <definedName name="Total_Payment">Scheduled_Payment+Extra_Payment</definedName>
    <definedName name="Values_Entered">IF(Loan_Amount*Interest_Rate*Loan_Years*Loan_Start&gt;0,1,0)</definedName>
  </definedNames>
  <calcPr fullCalcOnLoad="1"/>
</workbook>
</file>

<file path=xl/comments1.xml><?xml version="1.0" encoding="utf-8"?>
<comments xmlns="http://schemas.openxmlformats.org/spreadsheetml/2006/main">
  <authors>
    <author>Macaulay Institute</author>
    <author> </author>
  </authors>
  <commentList>
    <comment ref="AR3" authorId="0">
      <text>
        <r>
          <rPr>
            <b/>
            <sz val="8"/>
            <rFont val="Tahoma"/>
            <family val="0"/>
          </rPr>
          <t>Macaulay Institute:</t>
        </r>
        <r>
          <rPr>
            <sz val="8"/>
            <rFont val="Tahoma"/>
            <family val="0"/>
          </rPr>
          <t xml:space="preserve">
If Total Anions missing then Total Cations have been deleted</t>
        </r>
      </text>
    </comment>
    <comment ref="AS3" authorId="1">
      <text>
        <r>
          <rPr>
            <b/>
            <sz val="8"/>
            <rFont val="Tahoma"/>
            <family val="0"/>
          </rPr>
          <t xml:space="preserve"> :</t>
        </r>
        <r>
          <rPr>
            <sz val="8"/>
            <rFont val="Tahoma"/>
            <family val="0"/>
          </rPr>
          <t xml:space="preserve">
If Total Cations missing then Total Anions have been deleted</t>
        </r>
      </text>
    </comment>
    <comment ref="A5" authorId="0">
      <text>
        <r>
          <rPr>
            <b/>
            <sz val="8"/>
            <rFont val="Tahoma"/>
            <family val="0"/>
          </rPr>
          <t>Sheila Gibbs:These are det limits set in place(13/12/06) for all Mharcaidh data -historical(Jo's) &amp; montane project.</t>
        </r>
        <r>
          <rPr>
            <sz val="8"/>
            <rFont val="Tahoma"/>
            <family val="0"/>
          </rPr>
          <t xml:space="preserve">
</t>
        </r>
        <r>
          <rPr>
            <b/>
            <sz val="8"/>
            <rFont val="Tahoma"/>
            <family val="2"/>
          </rPr>
          <t xml:space="preserve">If the dl set is higher than original dl, any data still lying between the two has been changed in cell to the set dl. If dl set is lower than any dl in dataset these have been 
identified and altered to set dl. </t>
        </r>
      </text>
    </comment>
    <comment ref="E9" authorId="0">
      <text>
        <r>
          <rPr>
            <b/>
            <sz val="8"/>
            <rFont val="Tahoma"/>
            <family val="0"/>
          </rPr>
          <t>Macaulay Institute:</t>
        </r>
        <r>
          <rPr>
            <sz val="8"/>
            <rFont val="Tahoma"/>
            <family val="0"/>
          </rPr>
          <t xml:space="preserve">
0.0110</t>
        </r>
      </text>
    </comment>
    <comment ref="H9" authorId="0">
      <text>
        <r>
          <rPr>
            <b/>
            <sz val="8"/>
            <rFont val="Tahoma"/>
            <family val="0"/>
          </rPr>
          <t>Macaulay Institute:</t>
        </r>
        <r>
          <rPr>
            <sz val="8"/>
            <rFont val="Tahoma"/>
            <family val="0"/>
          </rPr>
          <t xml:space="preserve">
2.05</t>
        </r>
      </text>
    </comment>
    <comment ref="W9" authorId="0">
      <text>
        <r>
          <rPr>
            <b/>
            <sz val="8"/>
            <rFont val="Tahoma"/>
            <family val="0"/>
          </rPr>
          <t>Macaulay Institute:</t>
        </r>
        <r>
          <rPr>
            <sz val="8"/>
            <rFont val="Tahoma"/>
            <family val="0"/>
          </rPr>
          <t xml:space="preserve">
0.1671</t>
        </r>
      </text>
    </comment>
    <comment ref="Z9" authorId="0">
      <text>
        <r>
          <rPr>
            <b/>
            <sz val="8"/>
            <rFont val="Tahoma"/>
            <family val="0"/>
          </rPr>
          <t>Macaulay Institute:</t>
        </r>
        <r>
          <rPr>
            <sz val="8"/>
            <rFont val="Tahoma"/>
            <family val="0"/>
          </rPr>
          <t xml:space="preserve">
0.4</t>
        </r>
      </text>
    </comment>
    <comment ref="AC9" authorId="0">
      <text>
        <r>
          <rPr>
            <b/>
            <sz val="8"/>
            <rFont val="Tahoma"/>
            <family val="0"/>
          </rPr>
          <t>Macaulay Institute:</t>
        </r>
        <r>
          <rPr>
            <sz val="8"/>
            <rFont val="Tahoma"/>
            <family val="0"/>
          </rPr>
          <t xml:space="preserve">
146.4286</t>
        </r>
      </text>
    </comment>
    <comment ref="AO9" authorId="0">
      <text>
        <r>
          <rPr>
            <b/>
            <sz val="8"/>
            <rFont val="Tahoma"/>
            <family val="0"/>
          </rPr>
          <t>Macaulay Institute:</t>
        </r>
        <r>
          <rPr>
            <sz val="8"/>
            <rFont val="Tahoma"/>
            <family val="0"/>
          </rPr>
          <t xml:space="preserve">
5.1415</t>
        </r>
      </text>
    </comment>
    <comment ref="K23" authorId="0">
      <text>
        <r>
          <rPr>
            <b/>
            <sz val="8"/>
            <rFont val="Tahoma"/>
            <family val="0"/>
          </rPr>
          <t>Macaulay Institute:</t>
        </r>
        <r>
          <rPr>
            <sz val="8"/>
            <rFont val="Tahoma"/>
            <family val="0"/>
          </rPr>
          <t xml:space="preserve">
2.42</t>
        </r>
      </text>
    </comment>
    <comment ref="AF23" authorId="0">
      <text>
        <r>
          <rPr>
            <b/>
            <sz val="8"/>
            <rFont val="Tahoma"/>
            <family val="0"/>
          </rPr>
          <t>Macaulay Institute:</t>
        </r>
        <r>
          <rPr>
            <sz val="8"/>
            <rFont val="Tahoma"/>
            <family val="0"/>
          </rPr>
          <t xml:space="preserve">
62.05128</t>
        </r>
      </text>
    </comment>
    <comment ref="E28" authorId="0">
      <text>
        <r>
          <rPr>
            <b/>
            <sz val="8"/>
            <rFont val="Tahoma"/>
            <family val="0"/>
          </rPr>
          <t>Macaulay Institute:</t>
        </r>
        <r>
          <rPr>
            <sz val="8"/>
            <rFont val="Tahoma"/>
            <family val="0"/>
          </rPr>
          <t xml:space="preserve">
0.0098</t>
        </r>
      </text>
    </comment>
    <comment ref="H28" authorId="0">
      <text>
        <r>
          <rPr>
            <b/>
            <sz val="8"/>
            <rFont val="Tahoma"/>
            <family val="0"/>
          </rPr>
          <t>Macaulay Institute:</t>
        </r>
        <r>
          <rPr>
            <sz val="8"/>
            <rFont val="Tahoma"/>
            <family val="0"/>
          </rPr>
          <t xml:space="preserve">
1.3380</t>
        </r>
      </text>
    </comment>
    <comment ref="Z28" authorId="0">
      <text>
        <r>
          <rPr>
            <b/>
            <sz val="8"/>
            <rFont val="Tahoma"/>
            <family val="0"/>
          </rPr>
          <t>Macaulay Institute:</t>
        </r>
        <r>
          <rPr>
            <sz val="8"/>
            <rFont val="Tahoma"/>
            <family val="0"/>
          </rPr>
          <t xml:space="preserve">
0.356364</t>
        </r>
      </text>
    </comment>
    <comment ref="AC28" authorId="0">
      <text>
        <r>
          <rPr>
            <b/>
            <sz val="8"/>
            <rFont val="Tahoma"/>
            <family val="0"/>
          </rPr>
          <t>Macaulay Institute:</t>
        </r>
        <r>
          <rPr>
            <sz val="8"/>
            <rFont val="Tahoma"/>
            <family val="0"/>
          </rPr>
          <t xml:space="preserve">
95.57143</t>
        </r>
      </text>
    </comment>
  </commentList>
</comments>
</file>

<file path=xl/sharedStrings.xml><?xml version="1.0" encoding="utf-8"?>
<sst xmlns="http://schemas.openxmlformats.org/spreadsheetml/2006/main" count="150" uniqueCount="100">
  <si>
    <t>Fe</t>
  </si>
  <si>
    <t>Mn</t>
  </si>
  <si>
    <t>Al</t>
  </si>
  <si>
    <t>Si</t>
  </si>
  <si>
    <t>K</t>
  </si>
  <si>
    <t>Ca</t>
  </si>
  <si>
    <t>Mg</t>
  </si>
  <si>
    <t>Na</t>
  </si>
  <si>
    <t>SO4-S</t>
  </si>
  <si>
    <t>Cl</t>
  </si>
  <si>
    <t>pH</t>
  </si>
  <si>
    <t>Temp</t>
  </si>
  <si>
    <t>Cond</t>
  </si>
  <si>
    <t>P</t>
  </si>
  <si>
    <t>S</t>
  </si>
  <si>
    <t>Cu</t>
  </si>
  <si>
    <t>Zn</t>
  </si>
  <si>
    <t>Date</t>
  </si>
  <si>
    <t>Bible No</t>
  </si>
  <si>
    <t>Deg.C</t>
  </si>
  <si>
    <t>H</t>
  </si>
  <si>
    <r>
      <t>PO</t>
    </r>
    <r>
      <rPr>
        <b/>
        <vertAlign val="subscript"/>
        <sz val="10"/>
        <rFont val="Arial"/>
        <family val="2"/>
      </rPr>
      <t>4</t>
    </r>
    <r>
      <rPr>
        <b/>
        <sz val="10"/>
        <rFont val="Arial"/>
        <family val="0"/>
      </rPr>
      <t>-P</t>
    </r>
  </si>
  <si>
    <r>
      <t>ueql</t>
    </r>
    <r>
      <rPr>
        <b/>
        <vertAlign val="superscript"/>
        <sz val="10"/>
        <rFont val="Arial"/>
        <family val="2"/>
      </rPr>
      <t>-1</t>
    </r>
  </si>
  <si>
    <t>Det Limits</t>
  </si>
  <si>
    <t>If insufficient sample for analysis cell has been left blank.</t>
  </si>
  <si>
    <t>Total Cations</t>
  </si>
  <si>
    <t>Total Anions</t>
  </si>
  <si>
    <t>C:A</t>
  </si>
  <si>
    <t>Alkalinity</t>
  </si>
  <si>
    <t>Na:Cl</t>
  </si>
  <si>
    <t>All data in cells highlighted in this colour are outliers.Click on cell to view deleted value.</t>
  </si>
  <si>
    <t>Inorganic N</t>
  </si>
  <si>
    <t xml:space="preserve">Mharcaidh Snow </t>
  </si>
  <si>
    <t>Snow Site D</t>
  </si>
  <si>
    <t>Site</t>
  </si>
  <si>
    <r>
      <t>NH</t>
    </r>
    <r>
      <rPr>
        <b/>
        <vertAlign val="subscript"/>
        <sz val="10"/>
        <rFont val="Arial"/>
        <family val="2"/>
      </rPr>
      <t>4</t>
    </r>
    <r>
      <rPr>
        <b/>
        <sz val="10"/>
        <rFont val="Arial"/>
        <family val="0"/>
      </rPr>
      <t>-N</t>
    </r>
  </si>
  <si>
    <r>
      <t>NO</t>
    </r>
    <r>
      <rPr>
        <b/>
        <vertAlign val="subscript"/>
        <sz val="10"/>
        <rFont val="Arial"/>
        <family val="2"/>
      </rPr>
      <t>3-</t>
    </r>
    <r>
      <rPr>
        <b/>
        <sz val="10"/>
        <rFont val="Arial"/>
        <family val="0"/>
      </rPr>
      <t>N</t>
    </r>
  </si>
  <si>
    <r>
      <t>mgl</t>
    </r>
    <r>
      <rPr>
        <b/>
        <vertAlign val="superscript"/>
        <sz val="10"/>
        <rFont val="Arial"/>
        <family val="2"/>
      </rPr>
      <t>-1</t>
    </r>
  </si>
  <si>
    <r>
      <t>mgl</t>
    </r>
    <r>
      <rPr>
        <b/>
        <vertAlign val="superscript"/>
        <sz val="10"/>
        <rFont val="Arial"/>
        <family val="0"/>
      </rPr>
      <t>-1</t>
    </r>
  </si>
  <si>
    <r>
      <t>mgl</t>
    </r>
    <r>
      <rPr>
        <b/>
        <vertAlign val="superscript"/>
        <sz val="10"/>
        <rFont val="Arial"/>
        <family val="2"/>
      </rPr>
      <t>-1</t>
    </r>
  </si>
  <si>
    <r>
      <t>ueql</t>
    </r>
    <r>
      <rPr>
        <b/>
        <vertAlign val="superscript"/>
        <sz val="10"/>
        <rFont val="Arial"/>
        <family val="2"/>
      </rPr>
      <t>-1</t>
    </r>
  </si>
  <si>
    <t>ms-4/d</t>
  </si>
  <si>
    <t>ms-8/d</t>
  </si>
  <si>
    <t>ms-12/d</t>
  </si>
  <si>
    <t xml:space="preserve">ms-18/d   </t>
  </si>
  <si>
    <t xml:space="preserve">ms-22/d   </t>
  </si>
  <si>
    <t xml:space="preserve">ms-26/d   </t>
  </si>
  <si>
    <t xml:space="preserve">ms-29/d   </t>
  </si>
  <si>
    <t xml:space="preserve">ms-33/d   </t>
  </si>
  <si>
    <t xml:space="preserve">ms-36/d   </t>
  </si>
  <si>
    <t xml:space="preserve">ms-39/d   </t>
  </si>
  <si>
    <t xml:space="preserve">ms-43/d   </t>
  </si>
  <si>
    <t>ms-49/d</t>
  </si>
  <si>
    <t>ms-52/d</t>
  </si>
  <si>
    <t>ms-56/d</t>
  </si>
  <si>
    <t>ms-60/d</t>
  </si>
  <si>
    <t>ms-63/d</t>
  </si>
  <si>
    <t>ms-67/d</t>
  </si>
  <si>
    <t>ms-72/d</t>
  </si>
  <si>
    <t>ms-76/d</t>
  </si>
  <si>
    <t>ms-80/d</t>
  </si>
  <si>
    <t xml:space="preserve">ms-83/d   </t>
  </si>
  <si>
    <t xml:space="preserve">ms-86/d   </t>
  </si>
  <si>
    <t xml:space="preserve">ms-89/d   </t>
  </si>
  <si>
    <t xml:space="preserve">ms-94/d   </t>
  </si>
  <si>
    <t>ms-96/d</t>
  </si>
  <si>
    <t>ms-100/d</t>
  </si>
  <si>
    <t>ms-104/d</t>
  </si>
  <si>
    <t>ms-109/d</t>
  </si>
  <si>
    <t>ms-113/d</t>
  </si>
  <si>
    <t>ms-115/d</t>
  </si>
  <si>
    <t>ms-118/d</t>
  </si>
  <si>
    <t>ms-122/d</t>
  </si>
  <si>
    <t>ms-125/d</t>
  </si>
  <si>
    <t>ms-129/d</t>
  </si>
  <si>
    <t>ms-132/d</t>
  </si>
  <si>
    <t xml:space="preserve">ms-137/d  </t>
  </si>
  <si>
    <t xml:space="preserve">ms-141/d  </t>
  </si>
  <si>
    <t xml:space="preserve">ms-150/d  </t>
  </si>
  <si>
    <t xml:space="preserve">ms-155/d  </t>
  </si>
  <si>
    <t xml:space="preserve">ms-160/d  </t>
  </si>
  <si>
    <t>ms-163/d</t>
  </si>
  <si>
    <t>ms-168/d</t>
  </si>
  <si>
    <t>ms-172/d</t>
  </si>
  <si>
    <t>ms-176/d</t>
  </si>
  <si>
    <t>ms-183/d</t>
  </si>
  <si>
    <t>ms-192/d</t>
  </si>
  <si>
    <t>ms-197/d</t>
  </si>
  <si>
    <t>ms-201/d</t>
  </si>
  <si>
    <t>ms-205/d</t>
  </si>
  <si>
    <t>ms-209 /d</t>
  </si>
  <si>
    <t>596422</t>
  </si>
  <si>
    <t>ms-211 /d</t>
  </si>
  <si>
    <t>596423</t>
  </si>
  <si>
    <t>ms-216 /d</t>
  </si>
  <si>
    <t>596424</t>
  </si>
  <si>
    <t>ms-224/D</t>
  </si>
  <si>
    <t>ms-230/D</t>
  </si>
  <si>
    <t>ms-235/D</t>
  </si>
  <si>
    <r>
      <t>µScm</t>
    </r>
    <r>
      <rPr>
        <b/>
        <vertAlign val="superscript"/>
        <sz val="10"/>
        <rFont val="Arial"/>
        <family val="2"/>
      </rPr>
      <t>-1</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</si>
</sst>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0.0000"/>
    <numFmt numFmtId="174" formatCode="0.000000"/>
    <numFmt numFmtId="175" formatCode="0.00000"/>
    <numFmt numFmtId="176" formatCode="0.0"/>
    <numFmt numFmtId="177" formatCode="[$-809]dd\ mmmm\ yyyy"/>
    <numFmt numFmtId="178" formatCode="&quot;$&quot;#,##0.00"/>
    <numFmt numFmtId="179" formatCode="mmmm\ d\,\ yyyy"/>
    <numFmt numFmtId="180" formatCode="d\-mmm\-yyyy"/>
    <numFmt numFmtId="181" formatCode="mmm\-yyyy"/>
    <numFmt numFmtId="182" formatCode="0.0%"/>
    <numFmt numFmtId="183" formatCode="0_)"/>
    <numFmt numFmtId="184" formatCode="0.00%_)"/>
    <numFmt numFmtId="185" formatCode="[$-409]dddd\,\ mmmm\ dd\,\ yyyy"/>
    <numFmt numFmtId="186" formatCode="m/d/yyyy_)"/>
    <numFmt numFmtId="187" formatCode="0.00?%_)"/>
    <numFmt numFmtId="188" formatCode="0.0??%_)"/>
    <numFmt numFmtId="189" formatCode="yyyy"/>
  </numFmts>
  <fonts count="53">
    <font>
      <sz val="10"/>
      <name val="Arial"/>
      <family val="0"/>
    </font>
    <font>
      <b/>
      <sz val="10"/>
      <name val="Arial"/>
      <family val="0"/>
    </font>
    <font>
      <i/>
      <sz val="10"/>
      <name val="Arial"/>
      <family val="0"/>
    </font>
    <font>
      <b/>
      <i/>
      <sz val="10"/>
      <name val="Arial"/>
      <family val="0"/>
    </font>
    <font>
      <b/>
      <vertAlign val="subscript"/>
      <sz val="10"/>
      <name val="Arial"/>
      <family val="2"/>
    </font>
    <font>
      <b/>
      <vertAlign val="superscript"/>
      <sz val="10"/>
      <name val="Arial"/>
      <family val="2"/>
    </font>
    <font>
      <b/>
      <sz val="10"/>
      <color indexed="10"/>
      <name val="Arial"/>
      <family val="2"/>
    </font>
    <font>
      <b/>
      <u val="single"/>
      <sz val="10"/>
      <color indexed="10"/>
      <name val="Arial"/>
      <family val="2"/>
    </font>
    <font>
      <b/>
      <sz val="12"/>
      <name val="Arial"/>
      <family val="2"/>
    </font>
    <font>
      <b/>
      <sz val="8"/>
      <name val="Tahoma"/>
      <family val="0"/>
    </font>
    <font>
      <sz val="8"/>
      <name val="Tahoma"/>
      <family val="0"/>
    </font>
    <font>
      <sz val="8"/>
      <name val="Arial"/>
      <family val="0"/>
    </font>
    <font>
      <b/>
      <sz val="11"/>
      <name val="Arial"/>
      <family val="0"/>
    </font>
    <font>
      <sz val="10"/>
      <color indexed="8"/>
      <name val="Arial"/>
      <family val="2"/>
    </font>
    <font>
      <b/>
      <sz val="10"/>
      <color indexed="8"/>
      <name val="Arial"/>
      <family val="0"/>
    </font>
    <font>
      <b/>
      <sz val="10.75"/>
      <color indexed="8"/>
      <name val="Arial"/>
      <family val="0"/>
    </font>
    <font>
      <b/>
      <sz val="9"/>
      <color indexed="8"/>
      <name val="Arial"/>
      <family val="0"/>
    </font>
    <font>
      <sz val="10"/>
      <color indexed="9"/>
      <name val="Arial"/>
      <family val="2"/>
    </font>
    <font>
      <sz val="10"/>
      <color indexed="2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i/>
      <sz val="8"/>
      <color indexed="8"/>
      <name val="Arial"/>
      <family val="0"/>
    </font>
    <font>
      <b/>
      <vertAlign val="superscript"/>
      <sz val="10.75"/>
      <color indexed="8"/>
      <name val="Arial"/>
      <family val="0"/>
    </font>
    <font>
      <b/>
      <sz val="12"/>
      <color indexed="8"/>
      <name val="Arial"/>
      <family val="0"/>
    </font>
    <font>
      <sz val="8"/>
      <color indexed="8"/>
      <name val="Arial"/>
      <family val="0"/>
    </font>
    <font>
      <b/>
      <vertAlign val="subscript"/>
      <sz val="12"/>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13"/>
        <bgColor indexed="64"/>
      </patternFill>
    </fill>
    <fill>
      <patternFill patternType="solid">
        <fgColor indexed="26"/>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8">
    <xf numFmtId="0" fontId="0" fillId="0" borderId="0" xfId="0" applyAlignment="1">
      <alignment/>
    </xf>
    <xf numFmtId="0" fontId="1" fillId="0" borderId="0" xfId="0" applyFont="1" applyAlignment="1">
      <alignment/>
    </xf>
    <xf numFmtId="0" fontId="1" fillId="0" borderId="0" xfId="0" applyFont="1" applyAlignment="1">
      <alignment horizontal="center"/>
    </xf>
    <xf numFmtId="0" fontId="0" fillId="0" borderId="0" xfId="0" applyAlignment="1">
      <alignment horizontal="center"/>
    </xf>
    <xf numFmtId="15" fontId="0" fillId="0" borderId="0" xfId="0" applyNumberFormat="1" applyAlignment="1">
      <alignment horizontal="center"/>
    </xf>
    <xf numFmtId="172" fontId="1" fillId="0" borderId="0" xfId="0" applyNumberFormat="1" applyFont="1" applyAlignment="1">
      <alignment horizontal="center"/>
    </xf>
    <xf numFmtId="173" fontId="0" fillId="0" borderId="0" xfId="0" applyNumberFormat="1" applyAlignment="1">
      <alignment horizontal="center"/>
    </xf>
    <xf numFmtId="0" fontId="0" fillId="0" borderId="0" xfId="0" applyFont="1" applyAlignment="1">
      <alignment horizontal="center"/>
    </xf>
    <xf numFmtId="173" fontId="0" fillId="0" borderId="0" xfId="0" applyNumberFormat="1" applyFill="1" applyAlignment="1">
      <alignment horizontal="center"/>
    </xf>
    <xf numFmtId="0" fontId="1" fillId="33" borderId="0" xfId="0" applyFont="1" applyFill="1" applyAlignment="1">
      <alignment/>
    </xf>
    <xf numFmtId="15" fontId="8" fillId="0" borderId="0" xfId="0" applyNumberFormat="1" applyFont="1" applyBorder="1" applyAlignment="1">
      <alignment horizontal="left"/>
    </xf>
    <xf numFmtId="0" fontId="7" fillId="34" borderId="0" xfId="0" applyFont="1" applyFill="1" applyAlignment="1">
      <alignment horizontal="left"/>
    </xf>
    <xf numFmtId="0" fontId="6" fillId="34" borderId="0" xfId="0" applyFont="1" applyFill="1" applyAlignment="1">
      <alignment horizontal="center"/>
    </xf>
    <xf numFmtId="172" fontId="6" fillId="34" borderId="0" xfId="0" applyNumberFormat="1" applyFont="1" applyFill="1" applyAlignment="1">
      <alignment horizontal="center"/>
    </xf>
    <xf numFmtId="0" fontId="6" fillId="0" borderId="0" xfId="0" applyFont="1" applyFill="1" applyAlignment="1">
      <alignment horizontal="center"/>
    </xf>
    <xf numFmtId="0" fontId="0" fillId="0" borderId="0" xfId="0" applyFill="1" applyAlignment="1">
      <alignment/>
    </xf>
    <xf numFmtId="0" fontId="0" fillId="0" borderId="0" xfId="0" applyFill="1" applyAlignment="1">
      <alignment horizontal="center"/>
    </xf>
    <xf numFmtId="0" fontId="1" fillId="0" borderId="0" xfId="0" applyFont="1" applyFill="1" applyAlignment="1">
      <alignment horizontal="center"/>
    </xf>
    <xf numFmtId="0" fontId="1" fillId="0" borderId="0" xfId="0" applyFont="1" applyFill="1" applyAlignment="1">
      <alignment/>
    </xf>
    <xf numFmtId="0" fontId="7" fillId="0" borderId="0" xfId="0" applyFont="1" applyFill="1" applyAlignment="1">
      <alignment horizontal="left"/>
    </xf>
    <xf numFmtId="172" fontId="6" fillId="0" borderId="0" xfId="0" applyNumberFormat="1" applyFont="1" applyFill="1" applyAlignment="1">
      <alignment horizontal="center"/>
    </xf>
    <xf numFmtId="0" fontId="1" fillId="0" borderId="0" xfId="0" applyFont="1" applyFill="1" applyAlignment="1">
      <alignment horizontal="center"/>
    </xf>
    <xf numFmtId="0" fontId="1" fillId="0" borderId="0" xfId="0" applyFont="1" applyBorder="1" applyAlignment="1">
      <alignment/>
    </xf>
    <xf numFmtId="172" fontId="1" fillId="0" borderId="0" xfId="0" applyNumberFormat="1" applyFont="1" applyFill="1" applyAlignment="1">
      <alignment horizontal="center"/>
    </xf>
    <xf numFmtId="15" fontId="0" fillId="0" borderId="0" xfId="0" applyNumberFormat="1" applyFill="1" applyAlignment="1">
      <alignment horizontal="center"/>
    </xf>
    <xf numFmtId="173" fontId="1" fillId="0" borderId="0" xfId="0" applyNumberFormat="1" applyFont="1" applyBorder="1" applyAlignment="1">
      <alignment horizontal="center"/>
    </xf>
    <xf numFmtId="173" fontId="1" fillId="0" borderId="0" xfId="0" applyNumberFormat="1" applyFont="1" applyAlignment="1">
      <alignment horizontal="center"/>
    </xf>
    <xf numFmtId="172" fontId="0" fillId="0" borderId="0" xfId="0" applyNumberFormat="1" applyFont="1" applyAlignment="1">
      <alignment horizontal="center"/>
    </xf>
    <xf numFmtId="173" fontId="0" fillId="0" borderId="0" xfId="0" applyNumberFormat="1" applyAlignment="1">
      <alignment/>
    </xf>
    <xf numFmtId="173" fontId="1" fillId="0" borderId="0" xfId="0" applyNumberFormat="1" applyFont="1" applyFill="1" applyAlignment="1">
      <alignment horizontal="center"/>
    </xf>
    <xf numFmtId="2" fontId="0" fillId="0" borderId="0" xfId="0" applyNumberFormat="1" applyFont="1" applyFill="1" applyAlignment="1">
      <alignment horizontal="center"/>
    </xf>
    <xf numFmtId="0" fontId="0" fillId="35" borderId="0" xfId="0" applyFill="1" applyAlignment="1">
      <alignment/>
    </xf>
    <xf numFmtId="0" fontId="12" fillId="0" borderId="0" xfId="0" applyFont="1" applyAlignment="1">
      <alignment horizontal="left"/>
    </xf>
    <xf numFmtId="173" fontId="1" fillId="0" borderId="0" xfId="0" applyNumberFormat="1" applyFont="1" applyAlignment="1">
      <alignment horizontal="center"/>
    </xf>
    <xf numFmtId="173" fontId="1" fillId="33" borderId="0" xfId="0" applyNumberFormat="1" applyFont="1" applyFill="1" applyAlignment="1">
      <alignment horizontal="center"/>
    </xf>
    <xf numFmtId="0" fontId="1" fillId="0" borderId="0" xfId="0" applyFont="1" applyFill="1" applyAlignment="1">
      <alignment horizontal="left"/>
    </xf>
    <xf numFmtId="0" fontId="0" fillId="0" borderId="0" xfId="0" applyFont="1" applyFill="1" applyAlignment="1">
      <alignment horizontal="center"/>
    </xf>
    <xf numFmtId="173" fontId="1" fillId="0" borderId="0" xfId="0" applyNumberFormat="1" applyFont="1" applyFill="1" applyAlignment="1">
      <alignment horizontal="center"/>
    </xf>
    <xf numFmtId="0" fontId="1" fillId="0" borderId="0" xfId="0" applyFont="1" applyAlignment="1">
      <alignment horizontal="center"/>
    </xf>
    <xf numFmtId="1" fontId="6" fillId="0" borderId="0" xfId="0" applyNumberFormat="1" applyFont="1" applyFill="1" applyAlignment="1">
      <alignment horizontal="center"/>
    </xf>
    <xf numFmtId="173" fontId="6" fillId="0" borderId="0" xfId="0" applyNumberFormat="1" applyFont="1" applyFill="1" applyAlignment="1">
      <alignment horizontal="center"/>
    </xf>
    <xf numFmtId="0" fontId="1" fillId="0" borderId="0" xfId="0" applyFont="1" applyAlignment="1">
      <alignment/>
    </xf>
    <xf numFmtId="1" fontId="1" fillId="0" borderId="0" xfId="0" applyNumberFormat="1" applyFont="1" applyAlignment="1">
      <alignment horizontal="center"/>
    </xf>
    <xf numFmtId="0" fontId="0" fillId="0" borderId="0" xfId="0" applyAlignment="1">
      <alignment horizontal="left"/>
    </xf>
    <xf numFmtId="173" fontId="0" fillId="0" borderId="0" xfId="0" applyNumberFormat="1" applyBorder="1" applyAlignment="1">
      <alignment horizontal="center"/>
    </xf>
    <xf numFmtId="173" fontId="0" fillId="0" borderId="0" xfId="0" applyNumberFormat="1" applyFont="1" applyAlignment="1">
      <alignment horizontal="center"/>
    </xf>
    <xf numFmtId="1" fontId="0" fillId="0" borderId="0" xfId="0" applyNumberFormat="1" applyAlignment="1">
      <alignment horizontal="center"/>
    </xf>
    <xf numFmtId="173" fontId="1" fillId="0" borderId="0" xfId="0" applyNumberFormat="1" applyFont="1" applyAlignment="1">
      <alignment/>
    </xf>
    <xf numFmtId="173" fontId="6" fillId="0" borderId="0" xfId="0" applyNumberFormat="1" applyFont="1" applyAlignment="1">
      <alignment horizontal="center"/>
    </xf>
    <xf numFmtId="173" fontId="0" fillId="33" borderId="0" xfId="0" applyNumberFormat="1" applyFill="1" applyAlignment="1">
      <alignment horizontal="center"/>
    </xf>
    <xf numFmtId="173" fontId="0" fillId="0" borderId="0" xfId="0" applyNumberFormat="1" applyFont="1" applyFill="1" applyAlignment="1">
      <alignment horizontal="center"/>
    </xf>
    <xf numFmtId="173" fontId="0" fillId="33" borderId="0" xfId="0" applyNumberFormat="1" applyFont="1" applyFill="1" applyAlignment="1">
      <alignment horizontal="center"/>
    </xf>
    <xf numFmtId="173" fontId="1" fillId="33" borderId="0" xfId="0" applyNumberFormat="1" applyFont="1" applyFill="1" applyAlignment="1">
      <alignment/>
    </xf>
    <xf numFmtId="15" fontId="0" fillId="0" borderId="0" xfId="0" applyNumberFormat="1" applyAlignment="1">
      <alignment/>
    </xf>
    <xf numFmtId="172" fontId="0" fillId="0" borderId="0" xfId="0" applyNumberFormat="1" applyAlignment="1">
      <alignment/>
    </xf>
    <xf numFmtId="15" fontId="0" fillId="0" borderId="0" xfId="0" applyNumberFormat="1" applyAlignment="1">
      <alignment/>
    </xf>
    <xf numFmtId="173" fontId="0" fillId="0" borderId="0" xfId="0" applyNumberFormat="1" applyFont="1" applyAlignment="1">
      <alignment horizontal="center"/>
    </xf>
    <xf numFmtId="1" fontId="13" fillId="0" borderId="0" xfId="0" applyNumberFormat="1" applyFont="1" applyBorder="1" applyAlignment="1" applyProtection="1">
      <alignment horizontal="center"/>
      <protection hidden="1"/>
    </xf>
    <xf numFmtId="1" fontId="13" fillId="0" borderId="0" xfId="0" applyNumberFormat="1" applyFont="1" applyBorder="1" applyAlignment="1" applyProtection="1">
      <alignment horizontal="right"/>
      <protection hidden="1"/>
    </xf>
    <xf numFmtId="0" fontId="0" fillId="0" borderId="0" xfId="0" applyBorder="1" applyAlignment="1">
      <alignment horizontal="center"/>
    </xf>
    <xf numFmtId="15" fontId="0" fillId="0" borderId="0" xfId="0" applyNumberFormat="1" applyBorder="1" applyAlignment="1">
      <alignment horizontal="center"/>
    </xf>
    <xf numFmtId="173" fontId="0" fillId="0" borderId="0" xfId="0" applyNumberFormat="1" applyFont="1" applyBorder="1" applyAlignment="1">
      <alignment horizontal="center"/>
    </xf>
    <xf numFmtId="173" fontId="0" fillId="0" borderId="0" xfId="0" applyNumberFormat="1" applyFont="1" applyBorder="1" applyAlignment="1">
      <alignment horizontal="center"/>
    </xf>
    <xf numFmtId="1" fontId="0" fillId="0" borderId="0" xfId="0" applyNumberFormat="1" applyBorder="1" applyAlignment="1">
      <alignment horizontal="center"/>
    </xf>
    <xf numFmtId="0" fontId="0" fillId="0" borderId="0" xfId="0" applyBorder="1" applyAlignment="1">
      <alignment/>
    </xf>
    <xf numFmtId="0" fontId="1" fillId="0" borderId="0" xfId="0" applyFont="1" applyBorder="1" applyAlignment="1">
      <alignment/>
    </xf>
    <xf numFmtId="173" fontId="1" fillId="0" borderId="0" xfId="0" applyNumberFormat="1" applyFont="1" applyBorder="1" applyAlignment="1">
      <alignment/>
    </xf>
    <xf numFmtId="0" fontId="0" fillId="0" borderId="0" xfId="0" applyFont="1" applyAlignment="1">
      <alignment/>
    </xf>
    <xf numFmtId="15" fontId="0" fillId="0" borderId="0" xfId="0" applyNumberFormat="1" applyFont="1" applyAlignment="1">
      <alignment/>
    </xf>
    <xf numFmtId="172" fontId="0" fillId="0" borderId="0" xfId="0" applyNumberFormat="1" applyFont="1" applyAlignment="1">
      <alignment/>
    </xf>
    <xf numFmtId="172" fontId="0" fillId="0" borderId="0" xfId="0" applyNumberFormat="1" applyFont="1" applyFill="1" applyAlignment="1">
      <alignment/>
    </xf>
    <xf numFmtId="0" fontId="12" fillId="0" borderId="0" xfId="0" applyFont="1" applyFill="1" applyAlignment="1">
      <alignment horizontal="left"/>
    </xf>
    <xf numFmtId="0" fontId="1" fillId="0" borderId="0" xfId="0" applyFont="1" applyFill="1" applyAlignment="1">
      <alignment/>
    </xf>
    <xf numFmtId="173" fontId="14" fillId="0" borderId="0" xfId="0" applyNumberFormat="1" applyFont="1" applyFill="1" applyBorder="1" applyAlignment="1">
      <alignment horizontal="center"/>
    </xf>
    <xf numFmtId="1" fontId="1" fillId="0" borderId="0" xfId="0" applyNumberFormat="1" applyFont="1" applyFill="1" applyAlignment="1">
      <alignment horizontal="center"/>
    </xf>
    <xf numFmtId="173" fontId="0" fillId="0" borderId="0" xfId="0" applyNumberFormat="1" applyFill="1" applyAlignment="1">
      <alignment/>
    </xf>
    <xf numFmtId="173" fontId="0" fillId="0" borderId="0" xfId="0" applyNumberFormat="1" applyFont="1" applyFill="1" applyAlignment="1">
      <alignment/>
    </xf>
    <xf numFmtId="173" fontId="0" fillId="0" borderId="0" xfId="0" applyNumberFormat="1" applyFont="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Al</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data'!$AA$6:$AA$60</c:f>
              <c:numCache>
                <c:ptCount val="55"/>
                <c:pt idx="0">
                  <c:v>3.5222222222222226</c:v>
                </c:pt>
                <c:pt idx="1">
                  <c:v>3.4111111111111114</c:v>
                </c:pt>
                <c:pt idx="2">
                  <c:v>3.355555555555555</c:v>
                </c:pt>
                <c:pt idx="3">
                  <c:v>2.2888888888888888</c:v>
                </c:pt>
                <c:pt idx="4">
                  <c:v>2.2222222222222223</c:v>
                </c:pt>
                <c:pt idx="5">
                  <c:v>2.2222222222222223</c:v>
                </c:pt>
                <c:pt idx="6">
                  <c:v>2.2222222222222223</c:v>
                </c:pt>
                <c:pt idx="7">
                  <c:v>2.2222222222222223</c:v>
                </c:pt>
                <c:pt idx="8">
                  <c:v>2.2222222222222223</c:v>
                </c:pt>
                <c:pt idx="9">
                  <c:v>2.2222222222222223</c:v>
                </c:pt>
                <c:pt idx="10">
                  <c:v>2.2222222222222223</c:v>
                </c:pt>
                <c:pt idx="11">
                  <c:v>2.2222222222222223</c:v>
                </c:pt>
                <c:pt idx="12">
                  <c:v>2.2222222222222223</c:v>
                </c:pt>
                <c:pt idx="13">
                  <c:v>2.2222222222222223</c:v>
                </c:pt>
                <c:pt idx="14">
                  <c:v>2.2222222222222223</c:v>
                </c:pt>
                <c:pt idx="15">
                  <c:v>2.2222222222222223</c:v>
                </c:pt>
                <c:pt idx="16">
                  <c:v>2.8666666666666667</c:v>
                </c:pt>
                <c:pt idx="17">
                  <c:v>2.2222222222222223</c:v>
                </c:pt>
                <c:pt idx="18">
                  <c:v>2.2222222222222223</c:v>
                </c:pt>
                <c:pt idx="19">
                  <c:v>2.2222222222222223</c:v>
                </c:pt>
                <c:pt idx="20">
                  <c:v>2.2222222222222223</c:v>
                </c:pt>
                <c:pt idx="21">
                  <c:v>2.2222222222222223</c:v>
                </c:pt>
                <c:pt idx="22">
                  <c:v>6.222222222222222</c:v>
                </c:pt>
                <c:pt idx="23">
                  <c:v>2.2222222222222223</c:v>
                </c:pt>
                <c:pt idx="24">
                  <c:v>2.2222222222222223</c:v>
                </c:pt>
                <c:pt idx="25">
                  <c:v>2.2222222222222223</c:v>
                </c:pt>
                <c:pt idx="26">
                  <c:v>2.2222222222222223</c:v>
                </c:pt>
                <c:pt idx="27">
                  <c:v>2.2222222222222223</c:v>
                </c:pt>
                <c:pt idx="28">
                  <c:v>2.2222222222222223</c:v>
                </c:pt>
                <c:pt idx="29">
                  <c:v>2.2222222222222223</c:v>
                </c:pt>
                <c:pt idx="30">
                  <c:v>3.8111111111111104</c:v>
                </c:pt>
                <c:pt idx="31">
                  <c:v>3.8111111111111104</c:v>
                </c:pt>
                <c:pt idx="32">
                  <c:v>3.177777777777778</c:v>
                </c:pt>
                <c:pt idx="33">
                  <c:v>2.5444444444444443</c:v>
                </c:pt>
                <c:pt idx="34">
                  <c:v>3.188888888888889</c:v>
                </c:pt>
                <c:pt idx="35">
                  <c:v>2.2222222222222223</c:v>
                </c:pt>
                <c:pt idx="36">
                  <c:v>2.2222222222222223</c:v>
                </c:pt>
                <c:pt idx="37">
                  <c:v>2.2222222222222223</c:v>
                </c:pt>
                <c:pt idx="38">
                  <c:v>2.2222222222222223</c:v>
                </c:pt>
                <c:pt idx="39">
                  <c:v>2.2222222222222223</c:v>
                </c:pt>
                <c:pt idx="40">
                  <c:v>2.2222222222222223</c:v>
                </c:pt>
                <c:pt idx="41">
                  <c:v>2.2222222222222223</c:v>
                </c:pt>
                <c:pt idx="42">
                  <c:v>2.2222222222222223</c:v>
                </c:pt>
                <c:pt idx="43">
                  <c:v>2.2222222222222223</c:v>
                </c:pt>
                <c:pt idx="44">
                  <c:v>2.2222222222222223</c:v>
                </c:pt>
                <c:pt idx="45">
                  <c:v>4.844444444444445</c:v>
                </c:pt>
                <c:pt idx="46">
                  <c:v>3.4555555555555553</c:v>
                </c:pt>
                <c:pt idx="47">
                  <c:v>2.7666666666666666</c:v>
                </c:pt>
                <c:pt idx="48">
                  <c:v>2.2222222222222223</c:v>
                </c:pt>
                <c:pt idx="49">
                  <c:v>2.2222222222222223</c:v>
                </c:pt>
                <c:pt idx="50">
                  <c:v>2.2222222222222223</c:v>
                </c:pt>
                <c:pt idx="51">
                  <c:v>2.2222222222222223</c:v>
                </c:pt>
                <c:pt idx="52">
                  <c:v>2.2222222222222223</c:v>
                </c:pt>
                <c:pt idx="53">
                  <c:v>2.2222222222222223</c:v>
                </c:pt>
                <c:pt idx="54">
                  <c:v>2.2222222222222223</c:v>
                </c:pt>
              </c:numCache>
            </c:numRef>
          </c:val>
          <c:smooth val="0"/>
        </c:ser>
        <c:marker val="1"/>
        <c:axId val="39808038"/>
        <c:axId val="22728023"/>
      </c:lineChart>
      <c:dateAx>
        <c:axId val="39808038"/>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2728023"/>
        <c:crosses val="autoZero"/>
        <c:auto val="0"/>
        <c:baseTimeUnit val="days"/>
        <c:majorUnit val="12"/>
        <c:majorTimeUnit val="months"/>
        <c:minorUnit val="12"/>
        <c:minorTimeUnit val="months"/>
        <c:noMultiLvlLbl val="0"/>
      </c:dateAx>
      <c:valAx>
        <c:axId val="2272802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980803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Inorganic 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data'!$AQ$6:$AQ$60</c:f>
              <c:numCache>
                <c:ptCount val="55"/>
                <c:pt idx="0">
                  <c:v>4.5</c:v>
                </c:pt>
                <c:pt idx="1">
                  <c:v>3.3571428571428568</c:v>
                </c:pt>
                <c:pt idx="2">
                  <c:v>4.071428571428572</c:v>
                </c:pt>
                <c:pt idx="4">
                  <c:v>8.785714285714286</c:v>
                </c:pt>
                <c:pt idx="5">
                  <c:v>9.5</c:v>
                </c:pt>
                <c:pt idx="6">
                  <c:v>5.928571428571429</c:v>
                </c:pt>
                <c:pt idx="7">
                  <c:v>30.500000000000004</c:v>
                </c:pt>
                <c:pt idx="8">
                  <c:v>4.5</c:v>
                </c:pt>
                <c:pt idx="9">
                  <c:v>6.357142857142858</c:v>
                </c:pt>
                <c:pt idx="10">
                  <c:v>5.142857142857142</c:v>
                </c:pt>
                <c:pt idx="11">
                  <c:v>13.14285714285714</c:v>
                </c:pt>
                <c:pt idx="12">
                  <c:v>5.714285714285714</c:v>
                </c:pt>
                <c:pt idx="13">
                  <c:v>6.428571428571429</c:v>
                </c:pt>
                <c:pt idx="14">
                  <c:v>3.8571428571428568</c:v>
                </c:pt>
                <c:pt idx="15">
                  <c:v>10</c:v>
                </c:pt>
                <c:pt idx="16">
                  <c:v>16.57142857142857</c:v>
                </c:pt>
                <c:pt idx="17">
                  <c:v>10.142857142857144</c:v>
                </c:pt>
                <c:pt idx="18">
                  <c:v>11.357142857142858</c:v>
                </c:pt>
                <c:pt idx="19">
                  <c:v>2.857142857142857</c:v>
                </c:pt>
                <c:pt idx="20">
                  <c:v>4.071428571428572</c:v>
                </c:pt>
                <c:pt idx="21">
                  <c:v>3.3571428571428568</c:v>
                </c:pt>
                <c:pt idx="23">
                  <c:v>21.142857142857146</c:v>
                </c:pt>
                <c:pt idx="24">
                  <c:v>2.5</c:v>
                </c:pt>
                <c:pt idx="25">
                  <c:v>2.5</c:v>
                </c:pt>
                <c:pt idx="26">
                  <c:v>5.214285714285714</c:v>
                </c:pt>
                <c:pt idx="27">
                  <c:v>4.642857142857142</c:v>
                </c:pt>
                <c:pt idx="28">
                  <c:v>3.1428571428571432</c:v>
                </c:pt>
                <c:pt idx="29">
                  <c:v>3.8571428571428568</c:v>
                </c:pt>
                <c:pt idx="30">
                  <c:v>14.142857142857144</c:v>
                </c:pt>
                <c:pt idx="31">
                  <c:v>4.142857142857142</c:v>
                </c:pt>
                <c:pt idx="32">
                  <c:v>11</c:v>
                </c:pt>
                <c:pt idx="33">
                  <c:v>5</c:v>
                </c:pt>
                <c:pt idx="34">
                  <c:v>5.5</c:v>
                </c:pt>
                <c:pt idx="35">
                  <c:v>3.7857142857142856</c:v>
                </c:pt>
                <c:pt idx="36">
                  <c:v>53.92857142857143</c:v>
                </c:pt>
                <c:pt idx="37">
                  <c:v>59.64285714285714</c:v>
                </c:pt>
                <c:pt idx="38">
                  <c:v>26.357142857142858</c:v>
                </c:pt>
                <c:pt idx="39">
                  <c:v>10.42857142857143</c:v>
                </c:pt>
                <c:pt idx="40">
                  <c:v>49.5</c:v>
                </c:pt>
                <c:pt idx="41">
                  <c:v>20.785714285714285</c:v>
                </c:pt>
                <c:pt idx="42">
                  <c:v>8.571428571428571</c:v>
                </c:pt>
                <c:pt idx="43">
                  <c:v>8.642857142857142</c:v>
                </c:pt>
                <c:pt idx="44">
                  <c:v>6.5</c:v>
                </c:pt>
                <c:pt idx="45">
                  <c:v>11.785714285714285</c:v>
                </c:pt>
                <c:pt idx="46">
                  <c:v>87.14285714285714</c:v>
                </c:pt>
                <c:pt idx="47">
                  <c:v>2.5</c:v>
                </c:pt>
                <c:pt idx="48">
                  <c:v>2.5</c:v>
                </c:pt>
                <c:pt idx="49">
                  <c:v>6.628364285714286</c:v>
                </c:pt>
                <c:pt idx="50">
                  <c:v>2.5</c:v>
                </c:pt>
                <c:pt idx="51">
                  <c:v>7.126085714285714</c:v>
                </c:pt>
                <c:pt idx="52">
                  <c:v>2.5</c:v>
                </c:pt>
                <c:pt idx="53">
                  <c:v>24.45714285714286</c:v>
                </c:pt>
                <c:pt idx="54">
                  <c:v>14.292857142857143</c:v>
                </c:pt>
              </c:numCache>
            </c:numRef>
          </c:val>
          <c:smooth val="0"/>
        </c:ser>
        <c:marker val="1"/>
        <c:axId val="42264544"/>
        <c:axId val="44836577"/>
      </c:lineChart>
      <c:dateAx>
        <c:axId val="42264544"/>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4836577"/>
        <c:crosses val="autoZero"/>
        <c:auto val="0"/>
        <c:baseTimeUnit val="days"/>
        <c:majorUnit val="12"/>
        <c:majorTimeUnit val="months"/>
        <c:minorUnit val="12"/>
        <c:minorTimeUnit val="months"/>
        <c:noMultiLvlLbl val="0"/>
      </c:dateAx>
      <c:valAx>
        <c:axId val="4483657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4226454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K</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data'!$AF$6:$AF$60</c:f>
              <c:numCache>
                <c:ptCount val="55"/>
                <c:pt idx="0">
                  <c:v>3.846153846153846</c:v>
                </c:pt>
                <c:pt idx="1">
                  <c:v>2.8205128205128207</c:v>
                </c:pt>
                <c:pt idx="2">
                  <c:v>2.8205128205128207</c:v>
                </c:pt>
                <c:pt idx="3">
                  <c:v>2.5641025641025643</c:v>
                </c:pt>
                <c:pt idx="4">
                  <c:v>8.205128205128204</c:v>
                </c:pt>
                <c:pt idx="5">
                  <c:v>4.615384615384615</c:v>
                </c:pt>
                <c:pt idx="6">
                  <c:v>2.5641025641025643</c:v>
                </c:pt>
                <c:pt idx="7">
                  <c:v>6.153846153846154</c:v>
                </c:pt>
                <c:pt idx="8">
                  <c:v>4.871794871794872</c:v>
                </c:pt>
                <c:pt idx="9">
                  <c:v>19.743589743589745</c:v>
                </c:pt>
                <c:pt idx="10">
                  <c:v>2.5641025641025643</c:v>
                </c:pt>
                <c:pt idx="11">
                  <c:v>2.5641025641025643</c:v>
                </c:pt>
                <c:pt idx="12">
                  <c:v>2.5641025641025643</c:v>
                </c:pt>
                <c:pt idx="13">
                  <c:v>2.5641025641025643</c:v>
                </c:pt>
                <c:pt idx="14">
                  <c:v>2.5641025641025643</c:v>
                </c:pt>
                <c:pt idx="15">
                  <c:v>2.8205128205128207</c:v>
                </c:pt>
                <c:pt idx="16">
                  <c:v>2.5641025641025643</c:v>
                </c:pt>
                <c:pt idx="18">
                  <c:v>13.589743589743591</c:v>
                </c:pt>
                <c:pt idx="19">
                  <c:v>10.256410256410257</c:v>
                </c:pt>
                <c:pt idx="20">
                  <c:v>7.179487179487181</c:v>
                </c:pt>
                <c:pt idx="21">
                  <c:v>5.641025641025641</c:v>
                </c:pt>
                <c:pt idx="22">
                  <c:v>11.794871794871796</c:v>
                </c:pt>
                <c:pt idx="23">
                  <c:v>19.48717948717949</c:v>
                </c:pt>
                <c:pt idx="24">
                  <c:v>2.5641025641025643</c:v>
                </c:pt>
                <c:pt idx="25">
                  <c:v>2.5641025641025643</c:v>
                </c:pt>
                <c:pt idx="26">
                  <c:v>2.5641025641025643</c:v>
                </c:pt>
                <c:pt idx="27">
                  <c:v>2.8205128205128207</c:v>
                </c:pt>
                <c:pt idx="28">
                  <c:v>2.5641025641025643</c:v>
                </c:pt>
                <c:pt idx="29">
                  <c:v>2.5641025641025643</c:v>
                </c:pt>
                <c:pt idx="30">
                  <c:v>12.87179487179487</c:v>
                </c:pt>
                <c:pt idx="31">
                  <c:v>2.5641025641025643</c:v>
                </c:pt>
                <c:pt idx="32">
                  <c:v>2.5641025641025643</c:v>
                </c:pt>
                <c:pt idx="33">
                  <c:v>2.5641025641025643</c:v>
                </c:pt>
                <c:pt idx="34">
                  <c:v>2.5641025641025643</c:v>
                </c:pt>
                <c:pt idx="35">
                  <c:v>3.230769230769231</c:v>
                </c:pt>
                <c:pt idx="36">
                  <c:v>2.641025641025641</c:v>
                </c:pt>
                <c:pt idx="37">
                  <c:v>7.492307692307693</c:v>
                </c:pt>
                <c:pt idx="38">
                  <c:v>2.5641025641025643</c:v>
                </c:pt>
                <c:pt idx="39">
                  <c:v>2.5641025641025643</c:v>
                </c:pt>
                <c:pt idx="40">
                  <c:v>2.5641025641025643</c:v>
                </c:pt>
                <c:pt idx="41">
                  <c:v>5.128205128205129</c:v>
                </c:pt>
                <c:pt idx="42">
                  <c:v>2.5641025641025643</c:v>
                </c:pt>
                <c:pt idx="43">
                  <c:v>2.5641025641025643</c:v>
                </c:pt>
                <c:pt idx="44">
                  <c:v>2.5641025641025643</c:v>
                </c:pt>
                <c:pt idx="45">
                  <c:v>2.5641025641025643</c:v>
                </c:pt>
                <c:pt idx="46">
                  <c:v>4.692307692307692</c:v>
                </c:pt>
                <c:pt idx="47">
                  <c:v>2.5641025641025643</c:v>
                </c:pt>
                <c:pt idx="48">
                  <c:v>2.5641025641025643</c:v>
                </c:pt>
                <c:pt idx="49">
                  <c:v>8.533333333333333</c:v>
                </c:pt>
                <c:pt idx="50">
                  <c:v>3.3153846153846156</c:v>
                </c:pt>
                <c:pt idx="51">
                  <c:v>4.443589743589744</c:v>
                </c:pt>
                <c:pt idx="52">
                  <c:v>2.5641025641025643</c:v>
                </c:pt>
                <c:pt idx="53">
                  <c:v>8.366666666666667</c:v>
                </c:pt>
                <c:pt idx="54">
                  <c:v>6.517948717948718</c:v>
                </c:pt>
              </c:numCache>
            </c:numRef>
          </c:val>
          <c:smooth val="0"/>
        </c:ser>
        <c:marker val="1"/>
        <c:axId val="876010"/>
        <c:axId val="7884091"/>
      </c:lineChart>
      <c:dateAx>
        <c:axId val="876010"/>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7884091"/>
        <c:crosses val="autoZero"/>
        <c:auto val="0"/>
        <c:baseTimeUnit val="days"/>
        <c:majorUnit val="12"/>
        <c:majorTimeUnit val="months"/>
        <c:minorUnit val="12"/>
        <c:minorTimeUnit val="months"/>
        <c:noMultiLvlLbl val="0"/>
      </c:dateAx>
      <c:valAx>
        <c:axId val="78840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87601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Mg</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data'!$AH$6:$AH$60</c:f>
              <c:numCache>
                <c:ptCount val="55"/>
                <c:pt idx="0">
                  <c:v>20</c:v>
                </c:pt>
                <c:pt idx="1">
                  <c:v>11.666666666666668</c:v>
                </c:pt>
                <c:pt idx="2">
                  <c:v>10</c:v>
                </c:pt>
                <c:pt idx="3">
                  <c:v>4.166666666666667</c:v>
                </c:pt>
                <c:pt idx="4">
                  <c:v>24.166666666666668</c:v>
                </c:pt>
                <c:pt idx="5">
                  <c:v>35.833333333333336</c:v>
                </c:pt>
                <c:pt idx="6">
                  <c:v>4.166666666666667</c:v>
                </c:pt>
                <c:pt idx="7">
                  <c:v>58.33333333333333</c:v>
                </c:pt>
                <c:pt idx="8">
                  <c:v>29.166666666666664</c:v>
                </c:pt>
                <c:pt idx="9">
                  <c:v>15</c:v>
                </c:pt>
                <c:pt idx="10">
                  <c:v>2.5</c:v>
                </c:pt>
                <c:pt idx="11">
                  <c:v>9.166666666666666</c:v>
                </c:pt>
                <c:pt idx="12">
                  <c:v>6.666666666666667</c:v>
                </c:pt>
                <c:pt idx="13">
                  <c:v>32.5</c:v>
                </c:pt>
                <c:pt idx="14">
                  <c:v>6.666666666666667</c:v>
                </c:pt>
                <c:pt idx="15">
                  <c:v>24.999999999999996</c:v>
                </c:pt>
                <c:pt idx="16">
                  <c:v>4.166666666666667</c:v>
                </c:pt>
                <c:pt idx="17">
                  <c:v>34.99999999999999</c:v>
                </c:pt>
                <c:pt idx="18">
                  <c:v>76.66666666666667</c:v>
                </c:pt>
                <c:pt idx="19">
                  <c:v>25.833333333333332</c:v>
                </c:pt>
                <c:pt idx="20">
                  <c:v>34.166666666666664</c:v>
                </c:pt>
                <c:pt idx="21">
                  <c:v>23.333333333333336</c:v>
                </c:pt>
                <c:pt idx="22">
                  <c:v>77.5</c:v>
                </c:pt>
                <c:pt idx="23">
                  <c:v>15</c:v>
                </c:pt>
                <c:pt idx="24">
                  <c:v>30.833333333333336</c:v>
                </c:pt>
                <c:pt idx="25">
                  <c:v>18.333333333333332</c:v>
                </c:pt>
                <c:pt idx="26">
                  <c:v>2.5</c:v>
                </c:pt>
                <c:pt idx="27">
                  <c:v>33.333333333333336</c:v>
                </c:pt>
                <c:pt idx="28">
                  <c:v>7.5</c:v>
                </c:pt>
                <c:pt idx="29">
                  <c:v>20.833333333333332</c:v>
                </c:pt>
                <c:pt idx="30">
                  <c:v>27.833333333333336</c:v>
                </c:pt>
                <c:pt idx="31">
                  <c:v>7.916666666666667</c:v>
                </c:pt>
                <c:pt idx="32">
                  <c:v>2.5</c:v>
                </c:pt>
                <c:pt idx="33">
                  <c:v>2.5</c:v>
                </c:pt>
                <c:pt idx="34">
                  <c:v>6.75</c:v>
                </c:pt>
                <c:pt idx="35">
                  <c:v>33.583333333333336</c:v>
                </c:pt>
                <c:pt idx="36">
                  <c:v>23.749999999999996</c:v>
                </c:pt>
                <c:pt idx="37">
                  <c:v>81.30833333333332</c:v>
                </c:pt>
                <c:pt idx="38">
                  <c:v>29.333333333333332</c:v>
                </c:pt>
                <c:pt idx="39">
                  <c:v>4.333333333333333</c:v>
                </c:pt>
                <c:pt idx="40">
                  <c:v>2.5</c:v>
                </c:pt>
                <c:pt idx="41">
                  <c:v>50.49999999999999</c:v>
                </c:pt>
                <c:pt idx="42">
                  <c:v>4.333333333333333</c:v>
                </c:pt>
                <c:pt idx="43">
                  <c:v>9.916666666666666</c:v>
                </c:pt>
                <c:pt idx="44">
                  <c:v>18.416666666666668</c:v>
                </c:pt>
                <c:pt idx="45">
                  <c:v>7.083333333333334</c:v>
                </c:pt>
                <c:pt idx="46">
                  <c:v>47.08333333333333</c:v>
                </c:pt>
                <c:pt idx="47">
                  <c:v>5.583333333333333</c:v>
                </c:pt>
                <c:pt idx="48">
                  <c:v>3.658333333333333</c:v>
                </c:pt>
                <c:pt idx="49">
                  <c:v>12.391666666666667</c:v>
                </c:pt>
                <c:pt idx="50">
                  <c:v>24.783333333333335</c:v>
                </c:pt>
                <c:pt idx="51">
                  <c:v>48.925</c:v>
                </c:pt>
                <c:pt idx="52">
                  <c:v>20.775</c:v>
                </c:pt>
                <c:pt idx="53">
                  <c:v>81.925</c:v>
                </c:pt>
                <c:pt idx="54">
                  <c:v>4.590833333333333</c:v>
                </c:pt>
              </c:numCache>
            </c:numRef>
          </c:val>
          <c:smooth val="0"/>
        </c:ser>
        <c:marker val="1"/>
        <c:axId val="3847956"/>
        <c:axId val="34631605"/>
      </c:lineChart>
      <c:dateAx>
        <c:axId val="3847956"/>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2"/>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4631605"/>
        <c:crosses val="autoZero"/>
        <c:auto val="0"/>
        <c:baseTimeUnit val="days"/>
        <c:majorUnit val="12"/>
        <c:majorTimeUnit val="months"/>
        <c:minorUnit val="12"/>
        <c:minorTimeUnit val="months"/>
        <c:noMultiLvlLbl val="0"/>
      </c:dateAx>
      <c:valAx>
        <c:axId val="3463160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84795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Mn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data'!$Z$6:$Z$60</c:f>
              <c:numCache>
                <c:ptCount val="55"/>
                <c:pt idx="0">
                  <c:v>0.07272727272727272</c:v>
                </c:pt>
                <c:pt idx="1">
                  <c:v>0.07272727272727272</c:v>
                </c:pt>
                <c:pt idx="2">
                  <c:v>0.07272727272727272</c:v>
                </c:pt>
                <c:pt idx="4">
                  <c:v>0.07272727272727272</c:v>
                </c:pt>
                <c:pt idx="5">
                  <c:v>0.14545454545454545</c:v>
                </c:pt>
                <c:pt idx="6">
                  <c:v>0.07272727272727272</c:v>
                </c:pt>
                <c:pt idx="7">
                  <c:v>0.07272727272727272</c:v>
                </c:pt>
                <c:pt idx="8">
                  <c:v>0.07272727272727272</c:v>
                </c:pt>
                <c:pt idx="9">
                  <c:v>0.07272727272727272</c:v>
                </c:pt>
                <c:pt idx="10">
                  <c:v>0.07272727272727272</c:v>
                </c:pt>
                <c:pt idx="11">
                  <c:v>0.07272727272727272</c:v>
                </c:pt>
                <c:pt idx="12">
                  <c:v>0.07272727272727272</c:v>
                </c:pt>
                <c:pt idx="13">
                  <c:v>0.07272727272727272</c:v>
                </c:pt>
                <c:pt idx="14">
                  <c:v>0.07272727272727272</c:v>
                </c:pt>
                <c:pt idx="15">
                  <c:v>0.07272727272727272</c:v>
                </c:pt>
                <c:pt idx="16">
                  <c:v>0.07272727272727272</c:v>
                </c:pt>
                <c:pt idx="17">
                  <c:v>0.10545454545454544</c:v>
                </c:pt>
                <c:pt idx="18">
                  <c:v>0.07272727272727272</c:v>
                </c:pt>
                <c:pt idx="19">
                  <c:v>0.07272727272727272</c:v>
                </c:pt>
                <c:pt idx="20">
                  <c:v>0.07272727272727272</c:v>
                </c:pt>
                <c:pt idx="21">
                  <c:v>0.12363636363636364</c:v>
                </c:pt>
                <c:pt idx="23">
                  <c:v>0.07272727272727272</c:v>
                </c:pt>
                <c:pt idx="24">
                  <c:v>0.07272727272727272</c:v>
                </c:pt>
                <c:pt idx="25">
                  <c:v>0.07272727272727272</c:v>
                </c:pt>
                <c:pt idx="26">
                  <c:v>0.07272727272727272</c:v>
                </c:pt>
                <c:pt idx="27">
                  <c:v>0.07272727272727272</c:v>
                </c:pt>
                <c:pt idx="28">
                  <c:v>0.07272727272727272</c:v>
                </c:pt>
                <c:pt idx="29">
                  <c:v>0.07272727272727272</c:v>
                </c:pt>
                <c:pt idx="30">
                  <c:v>0.07272727272727272</c:v>
                </c:pt>
                <c:pt idx="31">
                  <c:v>0.07272727272727272</c:v>
                </c:pt>
                <c:pt idx="32">
                  <c:v>0.07272727272727272</c:v>
                </c:pt>
                <c:pt idx="33">
                  <c:v>0.07272727272727272</c:v>
                </c:pt>
                <c:pt idx="34">
                  <c:v>0.07272727272727272</c:v>
                </c:pt>
                <c:pt idx="35">
                  <c:v>0.07272727272727272</c:v>
                </c:pt>
                <c:pt idx="36">
                  <c:v>0.07272727272727272</c:v>
                </c:pt>
                <c:pt idx="37">
                  <c:v>0.07272727272727272</c:v>
                </c:pt>
                <c:pt idx="38">
                  <c:v>0.07272727272727272</c:v>
                </c:pt>
                <c:pt idx="39">
                  <c:v>0.07272727272727272</c:v>
                </c:pt>
                <c:pt idx="40">
                  <c:v>0.07272727272727272</c:v>
                </c:pt>
                <c:pt idx="41">
                  <c:v>0.07272727272727272</c:v>
                </c:pt>
                <c:pt idx="42">
                  <c:v>0.07272727272727272</c:v>
                </c:pt>
                <c:pt idx="43">
                  <c:v>0.07272727272727272</c:v>
                </c:pt>
                <c:pt idx="44">
                  <c:v>0.07272727272727272</c:v>
                </c:pt>
                <c:pt idx="45">
                  <c:v>0.07272727272727272</c:v>
                </c:pt>
                <c:pt idx="46">
                  <c:v>0.12000000000000001</c:v>
                </c:pt>
                <c:pt idx="47">
                  <c:v>0.07272727272727272</c:v>
                </c:pt>
                <c:pt idx="48">
                  <c:v>0.07272727272727272</c:v>
                </c:pt>
                <c:pt idx="49">
                  <c:v>0.07272727272727272</c:v>
                </c:pt>
                <c:pt idx="50">
                  <c:v>0.07272727272727272</c:v>
                </c:pt>
                <c:pt idx="51">
                  <c:v>0.07272727272727272</c:v>
                </c:pt>
                <c:pt idx="52">
                  <c:v>0.07272727272727272</c:v>
                </c:pt>
                <c:pt idx="53">
                  <c:v>0.07272727272727272</c:v>
                </c:pt>
                <c:pt idx="54">
                  <c:v>0.07272727272727272</c:v>
                </c:pt>
              </c:numCache>
            </c:numRef>
          </c:val>
          <c:smooth val="0"/>
        </c:ser>
        <c:marker val="1"/>
        <c:axId val="43248990"/>
        <c:axId val="53696591"/>
      </c:lineChart>
      <c:dateAx>
        <c:axId val="43248990"/>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3696591"/>
        <c:crosses val="autoZero"/>
        <c:auto val="0"/>
        <c:baseTimeUnit val="days"/>
        <c:majorUnit val="12"/>
        <c:majorTimeUnit val="months"/>
        <c:minorUnit val="12"/>
        <c:minorTimeUnit val="months"/>
        <c:noMultiLvlLbl val="0"/>
      </c:dateAx>
      <c:valAx>
        <c:axId val="536965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4324899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Na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data'!$AI$6:$AI$60</c:f>
              <c:numCache>
                <c:ptCount val="55"/>
                <c:pt idx="0">
                  <c:v>82.6086956521739</c:v>
                </c:pt>
                <c:pt idx="1">
                  <c:v>42.173913043478265</c:v>
                </c:pt>
                <c:pt idx="2">
                  <c:v>37.391304347826086</c:v>
                </c:pt>
                <c:pt idx="3">
                  <c:v>13.913043478260871</c:v>
                </c:pt>
                <c:pt idx="4">
                  <c:v>108.69565217391305</c:v>
                </c:pt>
                <c:pt idx="5">
                  <c:v>156.95652173913044</c:v>
                </c:pt>
                <c:pt idx="6">
                  <c:v>20.8695652173913</c:v>
                </c:pt>
                <c:pt idx="7">
                  <c:v>241.30434782608694</c:v>
                </c:pt>
                <c:pt idx="8">
                  <c:v>135.2173913043478</c:v>
                </c:pt>
                <c:pt idx="9">
                  <c:v>65.65217391304348</c:v>
                </c:pt>
                <c:pt idx="10">
                  <c:v>9.130434782608695</c:v>
                </c:pt>
                <c:pt idx="11">
                  <c:v>34.34782608695652</c:v>
                </c:pt>
                <c:pt idx="12">
                  <c:v>25.652173913043477</c:v>
                </c:pt>
                <c:pt idx="13">
                  <c:v>132.17391304347825</c:v>
                </c:pt>
                <c:pt idx="14">
                  <c:v>23.91304347826087</c:v>
                </c:pt>
                <c:pt idx="15">
                  <c:v>102.6086956521739</c:v>
                </c:pt>
                <c:pt idx="16">
                  <c:v>12.173913043478262</c:v>
                </c:pt>
                <c:pt idx="17">
                  <c:v>160</c:v>
                </c:pt>
                <c:pt idx="18">
                  <c:v>318.26086956521743</c:v>
                </c:pt>
                <c:pt idx="19">
                  <c:v>105.21739130434781</c:v>
                </c:pt>
                <c:pt idx="20">
                  <c:v>153.91304347826087</c:v>
                </c:pt>
                <c:pt idx="21">
                  <c:v>99.56521739130434</c:v>
                </c:pt>
                <c:pt idx="22">
                  <c:v>332.60869565217394</c:v>
                </c:pt>
                <c:pt idx="23">
                  <c:v>65.21739130434783</c:v>
                </c:pt>
                <c:pt idx="24">
                  <c:v>135.2173913043478</c:v>
                </c:pt>
                <c:pt idx="25">
                  <c:v>91.30434782608695</c:v>
                </c:pt>
                <c:pt idx="26">
                  <c:v>5.217391304347825</c:v>
                </c:pt>
                <c:pt idx="27">
                  <c:v>139.56521739130434</c:v>
                </c:pt>
                <c:pt idx="28">
                  <c:v>30</c:v>
                </c:pt>
                <c:pt idx="29">
                  <c:v>83.91304347826087</c:v>
                </c:pt>
                <c:pt idx="30">
                  <c:v>139.08695652173913</c:v>
                </c:pt>
                <c:pt idx="31">
                  <c:v>28.956521739130437</c:v>
                </c:pt>
                <c:pt idx="32">
                  <c:v>2.4347826086956523</c:v>
                </c:pt>
                <c:pt idx="33">
                  <c:v>3.695652173913044</c:v>
                </c:pt>
                <c:pt idx="34">
                  <c:v>20.52173913043478</c:v>
                </c:pt>
                <c:pt idx="35">
                  <c:v>154.34782608695653</c:v>
                </c:pt>
                <c:pt idx="36">
                  <c:v>105.21739130434781</c:v>
                </c:pt>
                <c:pt idx="37">
                  <c:v>344.78260869565213</c:v>
                </c:pt>
                <c:pt idx="38">
                  <c:v>133.47826086956522</c:v>
                </c:pt>
                <c:pt idx="39">
                  <c:v>17.391304347826086</c:v>
                </c:pt>
                <c:pt idx="40">
                  <c:v>14.347826086956523</c:v>
                </c:pt>
                <c:pt idx="41">
                  <c:v>223.04347826086956</c:v>
                </c:pt>
                <c:pt idx="42">
                  <c:v>30.478260869565215</c:v>
                </c:pt>
                <c:pt idx="43">
                  <c:v>37.60869565217391</c:v>
                </c:pt>
                <c:pt idx="44">
                  <c:v>76.47826086956522</c:v>
                </c:pt>
                <c:pt idx="45">
                  <c:v>31.26086956521739</c:v>
                </c:pt>
                <c:pt idx="46">
                  <c:v>205.26086956521738</c:v>
                </c:pt>
                <c:pt idx="47">
                  <c:v>27.65217391304348</c:v>
                </c:pt>
                <c:pt idx="48">
                  <c:v>18.08695652173913</c:v>
                </c:pt>
                <c:pt idx="49">
                  <c:v>86.73913043478261</c:v>
                </c:pt>
                <c:pt idx="50">
                  <c:v>112</c:v>
                </c:pt>
                <c:pt idx="51">
                  <c:v>210.73913043478262</c:v>
                </c:pt>
                <c:pt idx="52">
                  <c:v>90.1304347826087</c:v>
                </c:pt>
                <c:pt idx="53">
                  <c:v>352.91304347826093</c:v>
                </c:pt>
                <c:pt idx="54">
                  <c:v>23.5</c:v>
                </c:pt>
              </c:numCache>
            </c:numRef>
          </c:val>
          <c:smooth val="0"/>
        </c:ser>
        <c:marker val="1"/>
        <c:axId val="13507272"/>
        <c:axId val="54456585"/>
      </c:lineChart>
      <c:dateAx>
        <c:axId val="1350727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4456585"/>
        <c:crosses val="autoZero"/>
        <c:auto val="0"/>
        <c:baseTimeUnit val="days"/>
        <c:majorUnit val="12"/>
        <c:majorTimeUnit val="months"/>
        <c:minorUnit val="12"/>
        <c:minorTimeUnit val="months"/>
        <c:noMultiLvlLbl val="0"/>
      </c:dateAx>
      <c:valAx>
        <c:axId val="5445658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350727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Na:Cl ratio</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data'!$AV$6:$AV$60</c:f>
              <c:numCache>
                <c:ptCount val="55"/>
                <c:pt idx="0">
                  <c:v>0.8761528326745718</c:v>
                </c:pt>
                <c:pt idx="1">
                  <c:v>0.8155176555368725</c:v>
                </c:pt>
                <c:pt idx="2">
                  <c:v>0.8783192296469216</c:v>
                </c:pt>
                <c:pt idx="3">
                  <c:v>0.676328502415459</c:v>
                </c:pt>
                <c:pt idx="4">
                  <c:v>0.878602269304147</c:v>
                </c:pt>
                <c:pt idx="5">
                  <c:v>0.8374204665959704</c:v>
                </c:pt>
                <c:pt idx="6">
                  <c:v>0.608695652173913</c:v>
                </c:pt>
                <c:pt idx="7">
                  <c:v>0.8815920849596078</c:v>
                </c:pt>
                <c:pt idx="8">
                  <c:v>0.8466205180057557</c:v>
                </c:pt>
                <c:pt idx="9">
                  <c:v>0.6859182349123947</c:v>
                </c:pt>
                <c:pt idx="10">
                  <c:v>0.40969899665551834</c:v>
                </c:pt>
                <c:pt idx="11">
                  <c:v>0.6641844823444631</c:v>
                </c:pt>
                <c:pt idx="12">
                  <c:v>0.5945868125539878</c:v>
                </c:pt>
                <c:pt idx="13">
                  <c:v>0.8550992525918185</c:v>
                </c:pt>
                <c:pt idx="14">
                  <c:v>0.6695652173913044</c:v>
                </c:pt>
                <c:pt idx="15">
                  <c:v>0.8550724637681157</c:v>
                </c:pt>
                <c:pt idx="16">
                  <c:v>0.4581580177653109</c:v>
                </c:pt>
                <c:pt idx="17">
                  <c:v>0.6627218934911243</c:v>
                </c:pt>
                <c:pt idx="18">
                  <c:v>0.854883379492142</c:v>
                </c:pt>
                <c:pt idx="19">
                  <c:v>0.8294163728946337</c:v>
                </c:pt>
                <c:pt idx="20">
                  <c:v>0.9500805152979066</c:v>
                </c:pt>
                <c:pt idx="21">
                  <c:v>0.9122467562030503</c:v>
                </c:pt>
                <c:pt idx="22">
                  <c:v>0.9365490223512539</c:v>
                </c:pt>
                <c:pt idx="23">
                  <c:v>0.7066899986539238</c:v>
                </c:pt>
                <c:pt idx="24">
                  <c:v>0.9136310223266744</c:v>
                </c:pt>
                <c:pt idx="25">
                  <c:v>0.8755211435378201</c:v>
                </c:pt>
                <c:pt idx="26">
                  <c:v>0.28985507246376807</c:v>
                </c:pt>
                <c:pt idx="27">
                  <c:v>0.9339928506110232</c:v>
                </c:pt>
                <c:pt idx="28">
                  <c:v>0.846774193548387</c:v>
                </c:pt>
                <c:pt idx="29">
                  <c:v>0.9120982986767485</c:v>
                </c:pt>
                <c:pt idx="30">
                  <c:v>0.9874327542111296</c:v>
                </c:pt>
                <c:pt idx="31">
                  <c:v>0.8890160183066362</c:v>
                </c:pt>
                <c:pt idx="32">
                  <c:v>0.21304347826086958</c:v>
                </c:pt>
                <c:pt idx="33">
                  <c:v>0.32336956521739135</c:v>
                </c:pt>
                <c:pt idx="34">
                  <c:v>0.8978260869565217</c:v>
                </c:pt>
                <c:pt idx="35">
                  <c:v>0.9948754904315799</c:v>
                </c:pt>
                <c:pt idx="36">
                  <c:v>0.9540437035368325</c:v>
                </c:pt>
                <c:pt idx="37">
                  <c:v>0.9524381455680998</c:v>
                </c:pt>
                <c:pt idx="38">
                  <c:v>0.9612631955627124</c:v>
                </c:pt>
                <c:pt idx="39">
                  <c:v>0.7161125319693095</c:v>
                </c:pt>
                <c:pt idx="40">
                  <c:v>1.0248447204968945</c:v>
                </c:pt>
                <c:pt idx="41">
                  <c:v>0.9697542533081286</c:v>
                </c:pt>
                <c:pt idx="42">
                  <c:v>0.9196026986506747</c:v>
                </c:pt>
                <c:pt idx="43">
                  <c:v>0.8026246023329797</c:v>
                </c:pt>
                <c:pt idx="44">
                  <c:v>0.9840952685421994</c:v>
                </c:pt>
                <c:pt idx="45">
                  <c:v>0.8895369388476494</c:v>
                </c:pt>
                <c:pt idx="46">
                  <c:v>0.8461873303630869</c:v>
                </c:pt>
                <c:pt idx="47">
                  <c:v>0.8961352657004831</c:v>
                </c:pt>
                <c:pt idx="48">
                  <c:v>1.1304347826086956</c:v>
                </c:pt>
                <c:pt idx="49">
                  <c:v>1.1684465709921028</c:v>
                </c:pt>
                <c:pt idx="50">
                  <c:v>0.847323904693353</c:v>
                </c:pt>
                <c:pt idx="51">
                  <c:v>0.8493699932193594</c:v>
                </c:pt>
                <c:pt idx="52">
                  <c:v>0.9231270718035224</c:v>
                </c:pt>
                <c:pt idx="53">
                  <c:v>0.8627957503904061</c:v>
                </c:pt>
                <c:pt idx="54">
                  <c:v>1.217398511887582</c:v>
                </c:pt>
              </c:numCache>
            </c:numRef>
          </c:val>
          <c:smooth val="0"/>
        </c:ser>
        <c:marker val="1"/>
        <c:axId val="20347218"/>
        <c:axId val="48907235"/>
      </c:lineChart>
      <c:dateAx>
        <c:axId val="20347218"/>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8907235"/>
        <c:crosses val="autoZero"/>
        <c:auto val="0"/>
        <c:baseTimeUnit val="days"/>
        <c:majorUnit val="12"/>
        <c:majorTimeUnit val="months"/>
        <c:minorUnit val="12"/>
        <c:minorTimeUnit val="months"/>
        <c:noMultiLvlLbl val="0"/>
      </c:dateAx>
      <c:valAx>
        <c:axId val="4890723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Na:Cl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2034721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t>
            </a:r>
            <a:r>
              <a:rPr lang="en-US" cap="none" sz="1200" b="1" i="0" u="none" baseline="0">
                <a:solidFill>
                  <a:srgbClr val="000000"/>
                </a:solidFill>
                <a:latin typeface="Arial"/>
                <a:ea typeface="Arial"/>
                <a:cs typeface="Arial"/>
              </a:rPr>
              <a:t>NH</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data'!$AC$6:$AC$60</c:f>
              <c:numCache>
                <c:ptCount val="55"/>
                <c:pt idx="0">
                  <c:v>2.7142857142857144</c:v>
                </c:pt>
                <c:pt idx="1">
                  <c:v>1.5714285714285712</c:v>
                </c:pt>
                <c:pt idx="2">
                  <c:v>1.7857142857142858</c:v>
                </c:pt>
                <c:pt idx="4">
                  <c:v>6.071428571428572</c:v>
                </c:pt>
                <c:pt idx="5">
                  <c:v>5.357142857142857</c:v>
                </c:pt>
                <c:pt idx="6">
                  <c:v>4.142857142857143</c:v>
                </c:pt>
                <c:pt idx="7">
                  <c:v>12.214285714285715</c:v>
                </c:pt>
                <c:pt idx="8">
                  <c:v>2.357142857142857</c:v>
                </c:pt>
                <c:pt idx="9">
                  <c:v>3.928571428571429</c:v>
                </c:pt>
                <c:pt idx="10">
                  <c:v>3.071428571428571</c:v>
                </c:pt>
                <c:pt idx="11">
                  <c:v>0.7142857142857143</c:v>
                </c:pt>
                <c:pt idx="12">
                  <c:v>0.7142857142857143</c:v>
                </c:pt>
                <c:pt idx="13">
                  <c:v>4.357142857142857</c:v>
                </c:pt>
                <c:pt idx="14">
                  <c:v>0.7142857142857143</c:v>
                </c:pt>
                <c:pt idx="15">
                  <c:v>6.071428571428572</c:v>
                </c:pt>
                <c:pt idx="16">
                  <c:v>5.285714285714285</c:v>
                </c:pt>
                <c:pt idx="17">
                  <c:v>8.357142857142858</c:v>
                </c:pt>
                <c:pt idx="18">
                  <c:v>1.5</c:v>
                </c:pt>
                <c:pt idx="19">
                  <c:v>1.0714285714285714</c:v>
                </c:pt>
                <c:pt idx="20">
                  <c:v>2.285714285714286</c:v>
                </c:pt>
                <c:pt idx="21">
                  <c:v>1.5714285714285712</c:v>
                </c:pt>
                <c:pt idx="23">
                  <c:v>6.928571428571429</c:v>
                </c:pt>
                <c:pt idx="24">
                  <c:v>0.7142857142857143</c:v>
                </c:pt>
                <c:pt idx="25">
                  <c:v>0.7142857142857143</c:v>
                </c:pt>
                <c:pt idx="26">
                  <c:v>3.428571428571429</c:v>
                </c:pt>
                <c:pt idx="27">
                  <c:v>1.3571428571428572</c:v>
                </c:pt>
                <c:pt idx="28">
                  <c:v>0.7142857142857143</c:v>
                </c:pt>
                <c:pt idx="29">
                  <c:v>0.7142857142857143</c:v>
                </c:pt>
                <c:pt idx="30">
                  <c:v>9.714285714285715</c:v>
                </c:pt>
                <c:pt idx="31">
                  <c:v>0.7857142857142856</c:v>
                </c:pt>
                <c:pt idx="32">
                  <c:v>5.785714285714286</c:v>
                </c:pt>
                <c:pt idx="33">
                  <c:v>0.8571428571428572</c:v>
                </c:pt>
                <c:pt idx="34">
                  <c:v>2.2142857142857144</c:v>
                </c:pt>
                <c:pt idx="35">
                  <c:v>0.7857142857142856</c:v>
                </c:pt>
                <c:pt idx="36">
                  <c:v>9.571428571428573</c:v>
                </c:pt>
                <c:pt idx="37">
                  <c:v>25.92857142857143</c:v>
                </c:pt>
                <c:pt idx="38">
                  <c:v>14.142857142857142</c:v>
                </c:pt>
                <c:pt idx="39">
                  <c:v>4.571428571428572</c:v>
                </c:pt>
                <c:pt idx="40">
                  <c:v>28.357142857142858</c:v>
                </c:pt>
                <c:pt idx="41">
                  <c:v>10.57142857142857</c:v>
                </c:pt>
                <c:pt idx="42">
                  <c:v>5.142857142857142</c:v>
                </c:pt>
                <c:pt idx="43">
                  <c:v>1.5714285714285712</c:v>
                </c:pt>
                <c:pt idx="44">
                  <c:v>1</c:v>
                </c:pt>
                <c:pt idx="45">
                  <c:v>0.7142857142857143</c:v>
                </c:pt>
                <c:pt idx="46">
                  <c:v>45.57142857142858</c:v>
                </c:pt>
                <c:pt idx="47">
                  <c:v>0.7142857142857143</c:v>
                </c:pt>
                <c:pt idx="48">
                  <c:v>0.7142857142857143</c:v>
                </c:pt>
                <c:pt idx="49">
                  <c:v>0.7142857142857143</c:v>
                </c:pt>
                <c:pt idx="50">
                  <c:v>0.7142857142857143</c:v>
                </c:pt>
                <c:pt idx="51">
                  <c:v>2.3928571428571432</c:v>
                </c:pt>
                <c:pt idx="52">
                  <c:v>0.7142857142857143</c:v>
                </c:pt>
                <c:pt idx="53">
                  <c:v>4.385714285714286</c:v>
                </c:pt>
                <c:pt idx="54">
                  <c:v>12.292857142857143</c:v>
                </c:pt>
              </c:numCache>
            </c:numRef>
          </c:val>
          <c:smooth val="0"/>
        </c:ser>
        <c:marker val="1"/>
        <c:axId val="37511932"/>
        <c:axId val="2063069"/>
      </c:lineChart>
      <c:dateAx>
        <c:axId val="3751193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063069"/>
        <c:crosses val="autoZero"/>
        <c:auto val="0"/>
        <c:baseTimeUnit val="days"/>
        <c:majorUnit val="12"/>
        <c:majorTimeUnit val="months"/>
        <c:minorUnit val="12"/>
        <c:minorTimeUnit val="months"/>
        <c:noMultiLvlLbl val="0"/>
      </c:dateAx>
      <c:valAx>
        <c:axId val="206306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751193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t>
            </a:r>
            <a:r>
              <a:rPr lang="en-US" cap="none" sz="1200" b="1" i="0" u="none" baseline="0">
                <a:solidFill>
                  <a:srgbClr val="000000"/>
                </a:solidFill>
                <a:latin typeface="Arial"/>
                <a:ea typeface="Arial"/>
                <a:cs typeface="Arial"/>
              </a:rPr>
              <a:t>NO</a:t>
            </a:r>
            <a:r>
              <a:rPr lang="en-US" cap="none" sz="1200" b="1" i="0" u="none" baseline="-25000">
                <a:solidFill>
                  <a:srgbClr val="000000"/>
                </a:solidFill>
                <a:latin typeface="Arial"/>
                <a:ea typeface="Arial"/>
                <a:cs typeface="Arial"/>
              </a:rPr>
              <a:t>3</a:t>
            </a:r>
            <a:r>
              <a:rPr lang="en-US" cap="none" sz="1200" b="1" i="0" u="none" baseline="0">
                <a:solidFill>
                  <a:srgbClr val="000000"/>
                </a:solidFill>
                <a:latin typeface="Arial"/>
                <a:ea typeface="Arial"/>
                <a:cs typeface="Arial"/>
              </a:rPr>
              <a:t>-N</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data'!$AD$6:$AD$60</c:f>
              <c:numCache>
                <c:ptCount val="55"/>
                <c:pt idx="0">
                  <c:v>1.7857142857142858</c:v>
                </c:pt>
                <c:pt idx="1">
                  <c:v>1.7857142857142858</c:v>
                </c:pt>
                <c:pt idx="2">
                  <c:v>2.285714285714286</c:v>
                </c:pt>
                <c:pt idx="3">
                  <c:v>13.571428571428571</c:v>
                </c:pt>
                <c:pt idx="4">
                  <c:v>2.7142857142857144</c:v>
                </c:pt>
                <c:pt idx="5">
                  <c:v>4.142857142857143</c:v>
                </c:pt>
                <c:pt idx="6">
                  <c:v>1.7857142857142858</c:v>
                </c:pt>
                <c:pt idx="7">
                  <c:v>18.28571428571429</c:v>
                </c:pt>
                <c:pt idx="8">
                  <c:v>2.142857142857143</c:v>
                </c:pt>
                <c:pt idx="9">
                  <c:v>2.428571428571429</c:v>
                </c:pt>
                <c:pt idx="10">
                  <c:v>2.0714285714285716</c:v>
                </c:pt>
                <c:pt idx="11">
                  <c:v>12.428571428571427</c:v>
                </c:pt>
                <c:pt idx="12">
                  <c:v>5</c:v>
                </c:pt>
                <c:pt idx="13">
                  <c:v>2.0714285714285716</c:v>
                </c:pt>
                <c:pt idx="14">
                  <c:v>3.1428571428571423</c:v>
                </c:pt>
                <c:pt idx="15">
                  <c:v>3.928571428571429</c:v>
                </c:pt>
                <c:pt idx="16">
                  <c:v>11.285714285714286</c:v>
                </c:pt>
                <c:pt idx="17">
                  <c:v>1.7857142857142858</c:v>
                </c:pt>
                <c:pt idx="18">
                  <c:v>9.857142857142858</c:v>
                </c:pt>
                <c:pt idx="19">
                  <c:v>1.7857142857142858</c:v>
                </c:pt>
                <c:pt idx="20">
                  <c:v>1.7857142857142858</c:v>
                </c:pt>
                <c:pt idx="21">
                  <c:v>1.7857142857142858</c:v>
                </c:pt>
                <c:pt idx="22">
                  <c:v>53</c:v>
                </c:pt>
                <c:pt idx="23">
                  <c:v>14.214285714285715</c:v>
                </c:pt>
                <c:pt idx="24">
                  <c:v>1.7857142857142858</c:v>
                </c:pt>
                <c:pt idx="25">
                  <c:v>1.7857142857142858</c:v>
                </c:pt>
                <c:pt idx="26">
                  <c:v>1.7857142857142858</c:v>
                </c:pt>
                <c:pt idx="27">
                  <c:v>3.2857142857142856</c:v>
                </c:pt>
                <c:pt idx="28">
                  <c:v>2.428571428571429</c:v>
                </c:pt>
                <c:pt idx="29">
                  <c:v>3.1428571428571423</c:v>
                </c:pt>
                <c:pt idx="30">
                  <c:v>4.428571428571429</c:v>
                </c:pt>
                <c:pt idx="31">
                  <c:v>3.357142857142857</c:v>
                </c:pt>
                <c:pt idx="32">
                  <c:v>5.2142857142857135</c:v>
                </c:pt>
                <c:pt idx="33">
                  <c:v>4.142857142857143</c:v>
                </c:pt>
                <c:pt idx="34">
                  <c:v>3.2857142857142856</c:v>
                </c:pt>
                <c:pt idx="35">
                  <c:v>3</c:v>
                </c:pt>
                <c:pt idx="36">
                  <c:v>44.35714285714286</c:v>
                </c:pt>
                <c:pt idx="37">
                  <c:v>33.71428571428571</c:v>
                </c:pt>
                <c:pt idx="38">
                  <c:v>12.214285714285715</c:v>
                </c:pt>
                <c:pt idx="39">
                  <c:v>5.857142857142858</c:v>
                </c:pt>
                <c:pt idx="40">
                  <c:v>21.14285714285714</c:v>
                </c:pt>
                <c:pt idx="41">
                  <c:v>10.214285714285714</c:v>
                </c:pt>
                <c:pt idx="42">
                  <c:v>3.428571428571429</c:v>
                </c:pt>
                <c:pt idx="43">
                  <c:v>7.071428571428571</c:v>
                </c:pt>
                <c:pt idx="44">
                  <c:v>5.5</c:v>
                </c:pt>
                <c:pt idx="45">
                  <c:v>11.071428571428571</c:v>
                </c:pt>
                <c:pt idx="46">
                  <c:v>41.57142857142857</c:v>
                </c:pt>
                <c:pt idx="47">
                  <c:v>1.7857142857142858</c:v>
                </c:pt>
                <c:pt idx="48">
                  <c:v>1.7857142857142858</c:v>
                </c:pt>
                <c:pt idx="49">
                  <c:v>5.914078571428572</c:v>
                </c:pt>
                <c:pt idx="50">
                  <c:v>1.7857142857142858</c:v>
                </c:pt>
                <c:pt idx="51">
                  <c:v>4.733228571428571</c:v>
                </c:pt>
                <c:pt idx="52">
                  <c:v>1.7857142857142858</c:v>
                </c:pt>
                <c:pt idx="53">
                  <c:v>20.071428571428573</c:v>
                </c:pt>
                <c:pt idx="54">
                  <c:v>2</c:v>
                </c:pt>
              </c:numCache>
            </c:numRef>
          </c:val>
          <c:smooth val="0"/>
        </c:ser>
        <c:marker val="1"/>
        <c:axId val="18567622"/>
        <c:axId val="32890871"/>
      </c:lineChart>
      <c:dateAx>
        <c:axId val="1856762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2890871"/>
        <c:crosses val="autoZero"/>
        <c:auto val="0"/>
        <c:baseTimeUnit val="days"/>
        <c:majorUnit val="12"/>
        <c:majorTimeUnit val="months"/>
        <c:minorUnit val="12"/>
        <c:minorTimeUnit val="months"/>
        <c:noMultiLvlLbl val="0"/>
      </c:dateAx>
      <c:valAx>
        <c:axId val="3289087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856762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pH</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data'!$Q$6:$Q$60</c:f>
              <c:numCache>
                <c:ptCount val="55"/>
                <c:pt idx="0">
                  <c:v>6.06</c:v>
                </c:pt>
                <c:pt idx="1">
                  <c:v>5.71</c:v>
                </c:pt>
                <c:pt idx="2">
                  <c:v>5.6</c:v>
                </c:pt>
                <c:pt idx="3">
                  <c:v>5.58</c:v>
                </c:pt>
                <c:pt idx="4">
                  <c:v>5.59</c:v>
                </c:pt>
                <c:pt idx="5">
                  <c:v>5.15</c:v>
                </c:pt>
                <c:pt idx="6">
                  <c:v>5.35</c:v>
                </c:pt>
                <c:pt idx="7">
                  <c:v>4.62</c:v>
                </c:pt>
                <c:pt idx="8">
                  <c:v>5.14</c:v>
                </c:pt>
                <c:pt idx="9">
                  <c:v>5.41</c:v>
                </c:pt>
                <c:pt idx="10">
                  <c:v>5.37</c:v>
                </c:pt>
                <c:pt idx="11">
                  <c:v>4.833</c:v>
                </c:pt>
                <c:pt idx="12">
                  <c:v>4.801</c:v>
                </c:pt>
                <c:pt idx="13">
                  <c:v>5.28</c:v>
                </c:pt>
                <c:pt idx="14">
                  <c:v>5.12</c:v>
                </c:pt>
                <c:pt idx="15">
                  <c:v>5.13</c:v>
                </c:pt>
                <c:pt idx="16">
                  <c:v>5.31</c:v>
                </c:pt>
                <c:pt idx="17">
                  <c:v>5.33</c:v>
                </c:pt>
                <c:pt idx="18">
                  <c:v>4.661</c:v>
                </c:pt>
                <c:pt idx="19">
                  <c:v>5.17</c:v>
                </c:pt>
                <c:pt idx="20">
                  <c:v>5.41</c:v>
                </c:pt>
                <c:pt idx="21">
                  <c:v>5.25</c:v>
                </c:pt>
                <c:pt idx="22">
                  <c:v>4.142</c:v>
                </c:pt>
                <c:pt idx="23">
                  <c:v>4.654</c:v>
                </c:pt>
                <c:pt idx="24">
                  <c:v>5.08</c:v>
                </c:pt>
                <c:pt idx="25">
                  <c:v>5.24</c:v>
                </c:pt>
                <c:pt idx="26">
                  <c:v>5.46</c:v>
                </c:pt>
                <c:pt idx="27">
                  <c:v>5.42</c:v>
                </c:pt>
                <c:pt idx="28">
                  <c:v>5.46</c:v>
                </c:pt>
                <c:pt idx="29">
                  <c:v>5.5</c:v>
                </c:pt>
                <c:pt idx="30">
                  <c:v>6.38</c:v>
                </c:pt>
                <c:pt idx="31">
                  <c:v>5.42</c:v>
                </c:pt>
                <c:pt idx="32">
                  <c:v>5.14</c:v>
                </c:pt>
                <c:pt idx="33">
                  <c:v>5.29</c:v>
                </c:pt>
                <c:pt idx="34">
                  <c:v>5.23</c:v>
                </c:pt>
                <c:pt idx="35">
                  <c:v>5.67</c:v>
                </c:pt>
                <c:pt idx="36">
                  <c:v>4.329</c:v>
                </c:pt>
                <c:pt idx="37">
                  <c:v>4.111</c:v>
                </c:pt>
                <c:pt idx="38">
                  <c:v>4.97</c:v>
                </c:pt>
                <c:pt idx="39">
                  <c:v>5.26</c:v>
                </c:pt>
                <c:pt idx="40">
                  <c:v>4.249</c:v>
                </c:pt>
                <c:pt idx="41">
                  <c:v>4.846</c:v>
                </c:pt>
                <c:pt idx="42">
                  <c:v>5.35</c:v>
                </c:pt>
                <c:pt idx="43">
                  <c:v>4.788</c:v>
                </c:pt>
                <c:pt idx="44">
                  <c:v>5.16</c:v>
                </c:pt>
                <c:pt idx="45">
                  <c:v>4.911</c:v>
                </c:pt>
                <c:pt idx="46">
                  <c:v>4.261</c:v>
                </c:pt>
                <c:pt idx="47">
                  <c:v>5.28</c:v>
                </c:pt>
                <c:pt idx="48">
                  <c:v>5.43</c:v>
                </c:pt>
                <c:pt idx="49">
                  <c:v>5.889</c:v>
                </c:pt>
                <c:pt idx="50">
                  <c:v>5.611</c:v>
                </c:pt>
                <c:pt idx="52">
                  <c:v>5.689</c:v>
                </c:pt>
                <c:pt idx="53">
                  <c:v>4.633</c:v>
                </c:pt>
                <c:pt idx="54">
                  <c:v>5.765</c:v>
                </c:pt>
              </c:numCache>
            </c:numRef>
          </c:val>
          <c:smooth val="0"/>
        </c:ser>
        <c:marker val="1"/>
        <c:axId val="27582384"/>
        <c:axId val="46914865"/>
      </c:lineChart>
      <c:dateAx>
        <c:axId val="27582384"/>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6914865"/>
        <c:crosses val="autoZero"/>
        <c:auto val="0"/>
        <c:baseTimeUnit val="days"/>
        <c:majorUnit val="12"/>
        <c:majorTimeUnit val="months"/>
        <c:minorUnit val="12"/>
        <c:minorTimeUnit val="months"/>
        <c:noMultiLvlLbl val="0"/>
      </c:dateAx>
      <c:valAx>
        <c:axId val="46914865"/>
        <c:scaling>
          <c:orientation val="minMax"/>
          <c:min val="3"/>
        </c:scaling>
        <c:axPos val="l"/>
        <c:title>
          <c:tx>
            <c:rich>
              <a:bodyPr vert="horz" rot="-5400000" anchor="ctr"/>
              <a:lstStyle/>
              <a:p>
                <a:pPr algn="ctr">
                  <a:defRPr/>
                </a:pPr>
                <a:r>
                  <a:rPr lang="en-US" cap="none" sz="1075" b="1" i="0" u="none" baseline="0">
                    <a:solidFill>
                      <a:srgbClr val="000000"/>
                    </a:solidFill>
                    <a:latin typeface="Arial"/>
                    <a:ea typeface="Arial"/>
                    <a:cs typeface="Arial"/>
                  </a:rPr>
                  <a:t>pH</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2758238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P</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data'!$AL$6:$AL$60</c:f>
              <c:numCache>
                <c:ptCount val="55"/>
                <c:pt idx="0">
                  <c:v>4.838709677419355</c:v>
                </c:pt>
                <c:pt idx="1">
                  <c:v>4.838709677419355</c:v>
                </c:pt>
                <c:pt idx="2">
                  <c:v>4.838709677419355</c:v>
                </c:pt>
                <c:pt idx="3">
                  <c:v>4.838709677419355</c:v>
                </c:pt>
                <c:pt idx="4">
                  <c:v>4.838709677419355</c:v>
                </c:pt>
                <c:pt idx="5">
                  <c:v>4.838709677419355</c:v>
                </c:pt>
                <c:pt idx="6">
                  <c:v>4.838709677419355</c:v>
                </c:pt>
                <c:pt idx="7">
                  <c:v>4.838709677419355</c:v>
                </c:pt>
                <c:pt idx="8">
                  <c:v>4.838709677419355</c:v>
                </c:pt>
                <c:pt idx="9">
                  <c:v>4.838709677419355</c:v>
                </c:pt>
                <c:pt idx="10">
                  <c:v>4.838709677419355</c:v>
                </c:pt>
                <c:pt idx="11">
                  <c:v>4.838709677419355</c:v>
                </c:pt>
                <c:pt idx="12">
                  <c:v>4.838709677419355</c:v>
                </c:pt>
                <c:pt idx="13">
                  <c:v>4.838709677419355</c:v>
                </c:pt>
                <c:pt idx="14">
                  <c:v>4.838709677419355</c:v>
                </c:pt>
                <c:pt idx="15">
                  <c:v>4.838709677419355</c:v>
                </c:pt>
                <c:pt idx="16">
                  <c:v>4.838709677419355</c:v>
                </c:pt>
                <c:pt idx="17">
                  <c:v>4.838709677419355</c:v>
                </c:pt>
                <c:pt idx="18">
                  <c:v>4.838709677419355</c:v>
                </c:pt>
                <c:pt idx="19">
                  <c:v>4.838709677419355</c:v>
                </c:pt>
                <c:pt idx="20">
                  <c:v>4.838709677419355</c:v>
                </c:pt>
                <c:pt idx="21">
                  <c:v>4.838709677419355</c:v>
                </c:pt>
                <c:pt idx="22">
                  <c:v>4.838709677419355</c:v>
                </c:pt>
                <c:pt idx="23">
                  <c:v>4.838709677419355</c:v>
                </c:pt>
                <c:pt idx="24">
                  <c:v>4.838709677419355</c:v>
                </c:pt>
                <c:pt idx="25">
                  <c:v>4.838709677419355</c:v>
                </c:pt>
                <c:pt idx="26">
                  <c:v>4.838709677419355</c:v>
                </c:pt>
                <c:pt idx="27">
                  <c:v>4.838709677419355</c:v>
                </c:pt>
                <c:pt idx="28">
                  <c:v>4.838709677419355</c:v>
                </c:pt>
                <c:pt idx="29">
                  <c:v>4.838709677419355</c:v>
                </c:pt>
                <c:pt idx="30">
                  <c:v>4.838709677419355</c:v>
                </c:pt>
                <c:pt idx="31">
                  <c:v>4.838709677419355</c:v>
                </c:pt>
                <c:pt idx="32">
                  <c:v>4.838709677419355</c:v>
                </c:pt>
                <c:pt idx="33">
                  <c:v>4.838709677419355</c:v>
                </c:pt>
                <c:pt idx="34">
                  <c:v>4.838709677419355</c:v>
                </c:pt>
                <c:pt idx="35">
                  <c:v>4.838709677419355</c:v>
                </c:pt>
                <c:pt idx="36">
                  <c:v>4.838709677419355</c:v>
                </c:pt>
                <c:pt idx="37">
                  <c:v>4.838709677419355</c:v>
                </c:pt>
                <c:pt idx="38">
                  <c:v>4.838709677419355</c:v>
                </c:pt>
                <c:pt idx="39">
                  <c:v>4.838709677419355</c:v>
                </c:pt>
                <c:pt idx="40">
                  <c:v>4.838709677419355</c:v>
                </c:pt>
                <c:pt idx="41">
                  <c:v>4.838709677419355</c:v>
                </c:pt>
                <c:pt idx="42">
                  <c:v>4.838709677419355</c:v>
                </c:pt>
                <c:pt idx="43">
                  <c:v>4.838709677419355</c:v>
                </c:pt>
                <c:pt idx="44">
                  <c:v>10.625806451612902</c:v>
                </c:pt>
                <c:pt idx="45">
                  <c:v>4.838709677419355</c:v>
                </c:pt>
                <c:pt idx="46">
                  <c:v>12.183870967741939</c:v>
                </c:pt>
                <c:pt idx="47">
                  <c:v>8.225806451612904</c:v>
                </c:pt>
                <c:pt idx="48">
                  <c:v>4.838709677419355</c:v>
                </c:pt>
                <c:pt idx="49">
                  <c:v>14.62258064516129</c:v>
                </c:pt>
                <c:pt idx="50">
                  <c:v>4.838709677419355</c:v>
                </c:pt>
                <c:pt idx="51">
                  <c:v>8.639999999999999</c:v>
                </c:pt>
                <c:pt idx="52">
                  <c:v>4.838709677419355</c:v>
                </c:pt>
                <c:pt idx="53">
                  <c:v>9.53225806451613</c:v>
                </c:pt>
                <c:pt idx="54">
                  <c:v>5.396129032258064</c:v>
                </c:pt>
              </c:numCache>
            </c:numRef>
          </c:val>
          <c:smooth val="0"/>
        </c:ser>
        <c:marker val="1"/>
        <c:axId val="19580602"/>
        <c:axId val="42007691"/>
      </c:lineChart>
      <c:dateAx>
        <c:axId val="1958060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2007691"/>
        <c:crosses val="autoZero"/>
        <c:auto val="0"/>
        <c:baseTimeUnit val="days"/>
        <c:majorUnit val="12"/>
        <c:majorTimeUnit val="months"/>
        <c:minorUnit val="12"/>
        <c:minorTimeUnit val="months"/>
        <c:noMultiLvlLbl val="0"/>
      </c:dateAx>
      <c:valAx>
        <c:axId val="4200769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1958060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Alkalinity</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data'!$AU$6:$AU$60</c:f>
              <c:numCache>
                <c:ptCount val="55"/>
                <c:pt idx="0">
                  <c:v>3.6334209268991913</c:v>
                </c:pt>
                <c:pt idx="1">
                  <c:v>1.0360925306577542</c:v>
                </c:pt>
                <c:pt idx="2">
                  <c:v>10.917174311196057</c:v>
                </c:pt>
                <c:pt idx="3">
                  <c:v>-155.24904443382707</c:v>
                </c:pt>
                <c:pt idx="4">
                  <c:v>15.638875617136478</c:v>
                </c:pt>
                <c:pt idx="5">
                  <c:v>-15.416188883580162</c:v>
                </c:pt>
                <c:pt idx="6">
                  <c:v>-13.721094123268038</c:v>
                </c:pt>
                <c:pt idx="7">
                  <c:v>-27.958472686733558</c:v>
                </c:pt>
                <c:pt idx="8">
                  <c:v>-8.476290014333472</c:v>
                </c:pt>
                <c:pt idx="9">
                  <c:v>-8.122093486223918</c:v>
                </c:pt>
                <c:pt idx="10">
                  <c:v>-14.537605510431604</c:v>
                </c:pt>
                <c:pt idx="11">
                  <c:v>-29.689261825131382</c:v>
                </c:pt>
                <c:pt idx="12">
                  <c:v>-28.88491399904443</c:v>
                </c:pt>
                <c:pt idx="13">
                  <c:v>-2.529841535276347</c:v>
                </c:pt>
                <c:pt idx="14">
                  <c:v>-14.08833014811276</c:v>
                </c:pt>
                <c:pt idx="15">
                  <c:v>-7.62436295588472</c:v>
                </c:pt>
                <c:pt idx="16">
                  <c:v>-20.20246058289537</c:v>
                </c:pt>
                <c:pt idx="18">
                  <c:v>-14.1255773212294</c:v>
                </c:pt>
                <c:pt idx="19">
                  <c:v>-1.4607222487657339</c:v>
                </c:pt>
                <c:pt idx="20">
                  <c:v>19.723483038700437</c:v>
                </c:pt>
                <c:pt idx="21">
                  <c:v>8.111004937091906</c:v>
                </c:pt>
                <c:pt idx="22">
                  <c:v>-97.36428969581141</c:v>
                </c:pt>
                <c:pt idx="23">
                  <c:v>-25.670429208472683</c:v>
                </c:pt>
                <c:pt idx="24">
                  <c:v>3.829112916069448</c:v>
                </c:pt>
                <c:pt idx="25">
                  <c:v>0.5053551520942676</c:v>
                </c:pt>
                <c:pt idx="26">
                  <c:v>-18.504220417263895</c:v>
                </c:pt>
                <c:pt idx="27">
                  <c:v>11.379777830864782</c:v>
                </c:pt>
                <c:pt idx="28">
                  <c:v>2.581959706959701</c:v>
                </c:pt>
                <c:pt idx="29">
                  <c:v>5.417622232839619</c:v>
                </c:pt>
                <c:pt idx="30">
                  <c:v>32.931370441153035</c:v>
                </c:pt>
                <c:pt idx="31">
                  <c:v>-6.391280458671758</c:v>
                </c:pt>
                <c:pt idx="32">
                  <c:v>-16.463971970058925</c:v>
                </c:pt>
                <c:pt idx="33">
                  <c:v>-9.486673833412961</c:v>
                </c:pt>
                <c:pt idx="34">
                  <c:v>-4.182015448319795</c:v>
                </c:pt>
                <c:pt idx="35">
                  <c:v>18.169071508201966</c:v>
                </c:pt>
                <c:pt idx="36">
                  <c:v>-53.2094401974837</c:v>
                </c:pt>
                <c:pt idx="37">
                  <c:v>-76.24603599299263</c:v>
                </c:pt>
                <c:pt idx="38">
                  <c:v>-17.795731804427476</c:v>
                </c:pt>
                <c:pt idx="39">
                  <c:v>-15.529116897595156</c:v>
                </c:pt>
                <c:pt idx="40">
                  <c:v>-83.18092849179806</c:v>
                </c:pt>
                <c:pt idx="41">
                  <c:v>6.282397674788967</c:v>
                </c:pt>
                <c:pt idx="42">
                  <c:v>-1.695731804427453</c:v>
                </c:pt>
                <c:pt idx="43">
                  <c:v>-24.614106545628275</c:v>
                </c:pt>
                <c:pt idx="44">
                  <c:v>3.8947443860487283</c:v>
                </c:pt>
                <c:pt idx="45">
                  <c:v>-10.18098025163242</c:v>
                </c:pt>
                <c:pt idx="46">
                  <c:v>-110.43134655199873</c:v>
                </c:pt>
                <c:pt idx="47">
                  <c:v>0.7067526676222329</c:v>
                </c:pt>
                <c:pt idx="48">
                  <c:v>6.348678133460741</c:v>
                </c:pt>
                <c:pt idx="49">
                  <c:v>17.39198043478261</c:v>
                </c:pt>
                <c:pt idx="50">
                  <c:v>-1.6942909798534913</c:v>
                </c:pt>
                <c:pt idx="51">
                  <c:v>-13.835231607341939</c:v>
                </c:pt>
                <c:pt idx="52">
                  <c:v>6.562573060996982</c:v>
                </c:pt>
                <c:pt idx="53">
                  <c:v>-18.79812914078667</c:v>
                </c:pt>
                <c:pt idx="54">
                  <c:v>1.5073874084249113</c:v>
                </c:pt>
              </c:numCache>
            </c:numRef>
          </c:val>
          <c:smooth val="0"/>
        </c:ser>
        <c:marker val="1"/>
        <c:axId val="3225616"/>
        <c:axId val="29030545"/>
      </c:lineChart>
      <c:dateAx>
        <c:axId val="3225616"/>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
            </c:manualLayout>
          </c:layout>
          <c:overlay val="0"/>
          <c:spPr>
            <a:noFill/>
            <a:ln>
              <a:noFill/>
            </a:ln>
          </c:spPr>
        </c:title>
        <c:delete val="0"/>
        <c:numFmt formatCode="yyyy" sourceLinked="0"/>
        <c:majorTickMark val="out"/>
        <c:minorTickMark val="none"/>
        <c:tickLblPos val="low"/>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030545"/>
        <c:crosses val="autoZero"/>
        <c:auto val="0"/>
        <c:baseTimeUnit val="days"/>
        <c:majorUnit val="12"/>
        <c:majorTimeUnit val="months"/>
        <c:minorUnit val="12"/>
        <c:minorTimeUnit val="months"/>
        <c:noMultiLvlLbl val="0"/>
      </c:dateAx>
      <c:valAx>
        <c:axId val="2903054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22561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t>
            </a:r>
            <a:r>
              <a:rPr lang="en-US" cap="none" sz="1200" b="1" i="0" u="none" baseline="0">
                <a:solidFill>
                  <a:srgbClr val="000000"/>
                </a:solidFill>
                <a:latin typeface="Arial"/>
                <a:ea typeface="Arial"/>
                <a:cs typeface="Arial"/>
              </a:rPr>
              <a:t>PO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-P</a:t>
            </a:r>
          </a:p>
        </c:rich>
      </c:tx>
      <c:layout>
        <c:manualLayout>
          <c:xMode val="factor"/>
          <c:yMode val="factor"/>
          <c:x val="0.00175"/>
          <c:y val="0"/>
        </c:manualLayout>
      </c:layout>
      <c:spPr>
        <a:noFill/>
        <a:ln>
          <a:noFill/>
        </a:ln>
      </c:spPr>
    </c:title>
    <c:plotArea>
      <c:layout>
        <c:manualLayout>
          <c:xMode val="edge"/>
          <c:yMode val="edge"/>
          <c:x val="0.06225"/>
          <c:y val="0.19625"/>
          <c:w val="0.92125"/>
          <c:h val="0.63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data'!$AE$6:$AE$60</c:f>
              <c:numCache>
                <c:ptCount val="55"/>
                <c:pt idx="0">
                  <c:v>1.064516129032258</c:v>
                </c:pt>
                <c:pt idx="1">
                  <c:v>0.4838709677419355</c:v>
                </c:pt>
                <c:pt idx="2">
                  <c:v>1.064516129032258</c:v>
                </c:pt>
                <c:pt idx="3">
                  <c:v>0.4838709677419355</c:v>
                </c:pt>
                <c:pt idx="4">
                  <c:v>0.4838709677419355</c:v>
                </c:pt>
                <c:pt idx="5">
                  <c:v>0.4838709677419355</c:v>
                </c:pt>
                <c:pt idx="6">
                  <c:v>0.4838709677419355</c:v>
                </c:pt>
                <c:pt idx="7">
                  <c:v>0.967741935483871</c:v>
                </c:pt>
                <c:pt idx="8">
                  <c:v>0.4838709677419355</c:v>
                </c:pt>
                <c:pt idx="9">
                  <c:v>0.4838709677419355</c:v>
                </c:pt>
                <c:pt idx="10">
                  <c:v>0.4838709677419355</c:v>
                </c:pt>
                <c:pt idx="11">
                  <c:v>0.4838709677419355</c:v>
                </c:pt>
                <c:pt idx="12">
                  <c:v>0.4838709677419355</c:v>
                </c:pt>
                <c:pt idx="13">
                  <c:v>0.4838709677419355</c:v>
                </c:pt>
                <c:pt idx="14">
                  <c:v>0.4838709677419355</c:v>
                </c:pt>
                <c:pt idx="15">
                  <c:v>0.4838709677419355</c:v>
                </c:pt>
                <c:pt idx="16">
                  <c:v>0.4838709677419355</c:v>
                </c:pt>
                <c:pt idx="17">
                  <c:v>1.161290322580645</c:v>
                </c:pt>
                <c:pt idx="18">
                  <c:v>0.967741935483871</c:v>
                </c:pt>
                <c:pt idx="19">
                  <c:v>1.064516129032258</c:v>
                </c:pt>
                <c:pt idx="20">
                  <c:v>0.967741935483871</c:v>
                </c:pt>
                <c:pt idx="21">
                  <c:v>0.4838709677419355</c:v>
                </c:pt>
                <c:pt idx="22">
                  <c:v>0.4838709677419355</c:v>
                </c:pt>
                <c:pt idx="23">
                  <c:v>0.4838709677419355</c:v>
                </c:pt>
                <c:pt idx="24">
                  <c:v>0.4838709677419355</c:v>
                </c:pt>
                <c:pt idx="25">
                  <c:v>0.4838709677419355</c:v>
                </c:pt>
                <c:pt idx="26">
                  <c:v>0.4838709677419355</c:v>
                </c:pt>
                <c:pt idx="27">
                  <c:v>0.4838709677419355</c:v>
                </c:pt>
                <c:pt idx="28">
                  <c:v>0.4838709677419355</c:v>
                </c:pt>
                <c:pt idx="29">
                  <c:v>0.4838709677419355</c:v>
                </c:pt>
                <c:pt idx="30">
                  <c:v>0.4838709677419355</c:v>
                </c:pt>
                <c:pt idx="31">
                  <c:v>0.4838709677419355</c:v>
                </c:pt>
                <c:pt idx="32">
                  <c:v>0.4838709677419355</c:v>
                </c:pt>
                <c:pt idx="33">
                  <c:v>0.4838709677419355</c:v>
                </c:pt>
                <c:pt idx="34">
                  <c:v>0.4838709677419355</c:v>
                </c:pt>
                <c:pt idx="35">
                  <c:v>0.4838709677419355</c:v>
                </c:pt>
                <c:pt idx="36">
                  <c:v>0.4838709677419355</c:v>
                </c:pt>
                <c:pt idx="37">
                  <c:v>0.4838709677419355</c:v>
                </c:pt>
                <c:pt idx="38">
                  <c:v>0.4838709677419355</c:v>
                </c:pt>
                <c:pt idx="39">
                  <c:v>0.4838709677419355</c:v>
                </c:pt>
                <c:pt idx="40">
                  <c:v>0.4838709677419355</c:v>
                </c:pt>
                <c:pt idx="41">
                  <c:v>0.4838709677419355</c:v>
                </c:pt>
                <c:pt idx="42">
                  <c:v>0.4838709677419355</c:v>
                </c:pt>
                <c:pt idx="43">
                  <c:v>3.870967741935484</c:v>
                </c:pt>
                <c:pt idx="44">
                  <c:v>0.4838709677419355</c:v>
                </c:pt>
                <c:pt idx="45">
                  <c:v>0.4838709677419355</c:v>
                </c:pt>
                <c:pt idx="46">
                  <c:v>0.4838709677419355</c:v>
                </c:pt>
                <c:pt idx="47">
                  <c:v>0.4838709677419355</c:v>
                </c:pt>
                <c:pt idx="48">
                  <c:v>2.225806451612903</c:v>
                </c:pt>
                <c:pt idx="49">
                  <c:v>1.064516129032258</c:v>
                </c:pt>
                <c:pt idx="50">
                  <c:v>1.0354838709677416</c:v>
                </c:pt>
                <c:pt idx="51">
                  <c:v>0.4838709677419355</c:v>
                </c:pt>
                <c:pt idx="52">
                  <c:v>1.103225806451613</c:v>
                </c:pt>
                <c:pt idx="53">
                  <c:v>1.0354838709677416</c:v>
                </c:pt>
                <c:pt idx="54">
                  <c:v>1.8387096774193548</c:v>
                </c:pt>
              </c:numCache>
            </c:numRef>
          </c:val>
          <c:smooth val="0"/>
        </c:ser>
        <c:marker val="1"/>
        <c:axId val="42524900"/>
        <c:axId val="47179781"/>
      </c:lineChart>
      <c:dateAx>
        <c:axId val="42524900"/>
        <c:scaling>
          <c:orientation val="minMax"/>
          <c:max val="3579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8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7179781"/>
        <c:crosses val="autoZero"/>
        <c:auto val="0"/>
        <c:baseTimeUnit val="days"/>
        <c:majorUnit val="12"/>
        <c:majorTimeUnit val="months"/>
        <c:minorUnit val="12"/>
        <c:minorTimeUnit val="months"/>
        <c:noMultiLvlLbl val="0"/>
      </c:dateAx>
      <c:valAx>
        <c:axId val="4717978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42524900"/>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data'!$AM$6:$AM$60</c:f>
              <c:numCache>
                <c:ptCount val="55"/>
                <c:pt idx="0">
                  <c:v>15</c:v>
                </c:pt>
                <c:pt idx="1">
                  <c:v>7.5</c:v>
                </c:pt>
                <c:pt idx="2">
                  <c:v>7.5</c:v>
                </c:pt>
                <c:pt idx="3">
                  <c:v>158.125</c:v>
                </c:pt>
                <c:pt idx="4">
                  <c:v>24.375</c:v>
                </c:pt>
                <c:pt idx="5">
                  <c:v>28.125</c:v>
                </c:pt>
                <c:pt idx="6">
                  <c:v>5.625</c:v>
                </c:pt>
                <c:pt idx="7">
                  <c:v>63.75</c:v>
                </c:pt>
                <c:pt idx="8">
                  <c:v>26.25</c:v>
                </c:pt>
                <c:pt idx="9">
                  <c:v>15.625</c:v>
                </c:pt>
                <c:pt idx="10">
                  <c:v>4.375</c:v>
                </c:pt>
                <c:pt idx="11">
                  <c:v>11.25</c:v>
                </c:pt>
                <c:pt idx="12">
                  <c:v>15</c:v>
                </c:pt>
                <c:pt idx="13">
                  <c:v>20.625</c:v>
                </c:pt>
                <c:pt idx="14">
                  <c:v>8.75</c:v>
                </c:pt>
                <c:pt idx="15">
                  <c:v>17.5</c:v>
                </c:pt>
                <c:pt idx="16">
                  <c:v>4.375</c:v>
                </c:pt>
                <c:pt idx="17">
                  <c:v>25</c:v>
                </c:pt>
                <c:pt idx="18">
                  <c:v>70</c:v>
                </c:pt>
                <c:pt idx="19">
                  <c:v>20</c:v>
                </c:pt>
                <c:pt idx="20">
                  <c:v>21.875</c:v>
                </c:pt>
                <c:pt idx="21">
                  <c:v>19.375</c:v>
                </c:pt>
                <c:pt idx="22">
                  <c:v>131.25</c:v>
                </c:pt>
                <c:pt idx="23">
                  <c:v>29.375</c:v>
                </c:pt>
                <c:pt idx="24">
                  <c:v>26.875</c:v>
                </c:pt>
                <c:pt idx="25">
                  <c:v>13.75</c:v>
                </c:pt>
                <c:pt idx="26">
                  <c:v>4.375</c:v>
                </c:pt>
                <c:pt idx="27">
                  <c:v>24.375</c:v>
                </c:pt>
                <c:pt idx="28">
                  <c:v>11.875</c:v>
                </c:pt>
                <c:pt idx="29">
                  <c:v>16.875</c:v>
                </c:pt>
                <c:pt idx="30">
                  <c:v>20.549999999999997</c:v>
                </c:pt>
                <c:pt idx="31">
                  <c:v>6.48125</c:v>
                </c:pt>
                <c:pt idx="32">
                  <c:v>4.375</c:v>
                </c:pt>
                <c:pt idx="33">
                  <c:v>4.375</c:v>
                </c:pt>
                <c:pt idx="34">
                  <c:v>4.375</c:v>
                </c:pt>
                <c:pt idx="35">
                  <c:v>20.31875</c:v>
                </c:pt>
                <c:pt idx="36">
                  <c:v>40.25625</c:v>
                </c:pt>
                <c:pt idx="37">
                  <c:v>133.75</c:v>
                </c:pt>
                <c:pt idx="38">
                  <c:v>37.05625</c:v>
                </c:pt>
                <c:pt idx="39">
                  <c:v>12.875</c:v>
                </c:pt>
                <c:pt idx="40">
                  <c:v>75.75</c:v>
                </c:pt>
                <c:pt idx="41">
                  <c:v>44.25</c:v>
                </c:pt>
                <c:pt idx="42">
                  <c:v>6.44375</c:v>
                </c:pt>
                <c:pt idx="43">
                  <c:v>28.5375</c:v>
                </c:pt>
                <c:pt idx="44">
                  <c:v>16.7875</c:v>
                </c:pt>
                <c:pt idx="45">
                  <c:v>8.1125</c:v>
                </c:pt>
                <c:pt idx="46">
                  <c:v>102.68125</c:v>
                </c:pt>
                <c:pt idx="47">
                  <c:v>7.7437499999999995</c:v>
                </c:pt>
                <c:pt idx="48">
                  <c:v>4.375</c:v>
                </c:pt>
                <c:pt idx="49">
                  <c:v>20.16875</c:v>
                </c:pt>
                <c:pt idx="50">
                  <c:v>10.56875</c:v>
                </c:pt>
                <c:pt idx="51">
                  <c:v>40.54375</c:v>
                </c:pt>
                <c:pt idx="52">
                  <c:v>16.556250000000002</c:v>
                </c:pt>
                <c:pt idx="53">
                  <c:v>49.96875</c:v>
                </c:pt>
                <c:pt idx="54">
                  <c:v>7.106249999999999</c:v>
                </c:pt>
              </c:numCache>
            </c:numRef>
          </c:val>
          <c:smooth val="0"/>
        </c:ser>
        <c:marker val="1"/>
        <c:axId val="21964846"/>
        <c:axId val="63465887"/>
      </c:lineChart>
      <c:dateAx>
        <c:axId val="21964846"/>
        <c:scaling>
          <c:orientation val="minMax"/>
          <c:max val="3579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465887"/>
        <c:crosses val="autoZero"/>
        <c:auto val="0"/>
        <c:baseTimeUnit val="days"/>
        <c:majorUnit val="12"/>
        <c:majorTimeUnit val="months"/>
        <c:minorUnit val="12"/>
        <c:minorTimeUnit val="months"/>
        <c:noMultiLvlLbl val="0"/>
      </c:dateAx>
      <c:valAx>
        <c:axId val="63465887"/>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196484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Si</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data'!$AB$6:$AB$60</c:f>
              <c:numCache>
                <c:ptCount val="55"/>
                <c:pt idx="0">
                  <c:v>4.285714285714286</c:v>
                </c:pt>
                <c:pt idx="1">
                  <c:v>4.285714285714286</c:v>
                </c:pt>
                <c:pt idx="2">
                  <c:v>4.285714285714286</c:v>
                </c:pt>
                <c:pt idx="3">
                  <c:v>4.285714285714286</c:v>
                </c:pt>
                <c:pt idx="4">
                  <c:v>4.285714285714286</c:v>
                </c:pt>
                <c:pt idx="5">
                  <c:v>4.285714285714286</c:v>
                </c:pt>
                <c:pt idx="6">
                  <c:v>4.285714285714286</c:v>
                </c:pt>
                <c:pt idx="7">
                  <c:v>4.285714285714286</c:v>
                </c:pt>
                <c:pt idx="8">
                  <c:v>4.285714285714286</c:v>
                </c:pt>
                <c:pt idx="9">
                  <c:v>4.285714285714286</c:v>
                </c:pt>
                <c:pt idx="10">
                  <c:v>4.285714285714286</c:v>
                </c:pt>
                <c:pt idx="11">
                  <c:v>4.285714285714286</c:v>
                </c:pt>
                <c:pt idx="12">
                  <c:v>4.285714285714286</c:v>
                </c:pt>
                <c:pt idx="13">
                  <c:v>4.285714285714286</c:v>
                </c:pt>
                <c:pt idx="14">
                  <c:v>4.285714285714286</c:v>
                </c:pt>
                <c:pt idx="15">
                  <c:v>4.285714285714286</c:v>
                </c:pt>
                <c:pt idx="16">
                  <c:v>4.285714285714286</c:v>
                </c:pt>
                <c:pt idx="17">
                  <c:v>4.285714285714286</c:v>
                </c:pt>
                <c:pt idx="18">
                  <c:v>4.285714285714286</c:v>
                </c:pt>
                <c:pt idx="19">
                  <c:v>4.285714285714286</c:v>
                </c:pt>
                <c:pt idx="20">
                  <c:v>4.285714285714286</c:v>
                </c:pt>
                <c:pt idx="21">
                  <c:v>4.285714285714286</c:v>
                </c:pt>
                <c:pt idx="22">
                  <c:v>4.285714285714286</c:v>
                </c:pt>
                <c:pt idx="23">
                  <c:v>4.285714285714286</c:v>
                </c:pt>
                <c:pt idx="24">
                  <c:v>4.285714285714286</c:v>
                </c:pt>
                <c:pt idx="25">
                  <c:v>4.285714285714286</c:v>
                </c:pt>
                <c:pt idx="26">
                  <c:v>4.285714285714286</c:v>
                </c:pt>
                <c:pt idx="27">
                  <c:v>4.285714285714286</c:v>
                </c:pt>
                <c:pt idx="28">
                  <c:v>4.285714285714286</c:v>
                </c:pt>
                <c:pt idx="29">
                  <c:v>4.285714285714286</c:v>
                </c:pt>
                <c:pt idx="30">
                  <c:v>4.285714285714286</c:v>
                </c:pt>
                <c:pt idx="31">
                  <c:v>4.285714285714286</c:v>
                </c:pt>
                <c:pt idx="32">
                  <c:v>4.285714285714286</c:v>
                </c:pt>
                <c:pt idx="33">
                  <c:v>4.285714285714286</c:v>
                </c:pt>
                <c:pt idx="34">
                  <c:v>4.285714285714286</c:v>
                </c:pt>
                <c:pt idx="35">
                  <c:v>4.285714285714286</c:v>
                </c:pt>
                <c:pt idx="36">
                  <c:v>4.285714285714286</c:v>
                </c:pt>
                <c:pt idx="37">
                  <c:v>4.285714285714286</c:v>
                </c:pt>
                <c:pt idx="38">
                  <c:v>4.285714285714286</c:v>
                </c:pt>
                <c:pt idx="39">
                  <c:v>4.285714285714286</c:v>
                </c:pt>
                <c:pt idx="40">
                  <c:v>4.285714285714286</c:v>
                </c:pt>
                <c:pt idx="41">
                  <c:v>4.285714285714286</c:v>
                </c:pt>
                <c:pt idx="42">
                  <c:v>4.285714285714286</c:v>
                </c:pt>
                <c:pt idx="43">
                  <c:v>4.285714285714286</c:v>
                </c:pt>
                <c:pt idx="44">
                  <c:v>4.285714285714286</c:v>
                </c:pt>
                <c:pt idx="45">
                  <c:v>4.285714285714286</c:v>
                </c:pt>
                <c:pt idx="46">
                  <c:v>4.285714285714286</c:v>
                </c:pt>
                <c:pt idx="47">
                  <c:v>4.285714285714286</c:v>
                </c:pt>
                <c:pt idx="48">
                  <c:v>4.285714285714286</c:v>
                </c:pt>
                <c:pt idx="49">
                  <c:v>4.285714285714286</c:v>
                </c:pt>
                <c:pt idx="50">
                  <c:v>4.285714285714286</c:v>
                </c:pt>
                <c:pt idx="51">
                  <c:v>4.285714285714286</c:v>
                </c:pt>
                <c:pt idx="52">
                  <c:v>4.285714285714286</c:v>
                </c:pt>
                <c:pt idx="53">
                  <c:v>4.285714285714286</c:v>
                </c:pt>
                <c:pt idx="54">
                  <c:v>4.285714285714286</c:v>
                </c:pt>
              </c:numCache>
            </c:numRef>
          </c:val>
          <c:smooth val="0"/>
        </c:ser>
        <c:marker val="1"/>
        <c:axId val="34322072"/>
        <c:axId val="40463193"/>
      </c:lineChart>
      <c:dateAx>
        <c:axId val="34322072"/>
        <c:scaling>
          <c:orientation val="minMax"/>
          <c:max val="3579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0463193"/>
        <c:crosses val="autoZero"/>
        <c:auto val="0"/>
        <c:baseTimeUnit val="days"/>
        <c:majorUnit val="12"/>
        <c:majorTimeUnit val="months"/>
        <c:minorUnit val="12"/>
        <c:minorTimeUnit val="months"/>
        <c:noMultiLvlLbl val="0"/>
      </c:dateAx>
      <c:valAx>
        <c:axId val="4046319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3432207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a:t>
            </a:r>
            <a:r>
              <a:rPr lang="en-US" cap="none" sz="1200" b="1" i="0" u="none" baseline="0">
                <a:solidFill>
                  <a:srgbClr val="000000"/>
                </a:solidFill>
                <a:latin typeface="Arial"/>
                <a:ea typeface="Arial"/>
                <a:cs typeface="Arial"/>
              </a:rPr>
              <a:t>SO</a:t>
            </a:r>
            <a:r>
              <a:rPr lang="en-US" cap="none" sz="1200" b="1" i="0" u="none" baseline="-25000">
                <a:solidFill>
                  <a:srgbClr val="000000"/>
                </a:solidFill>
                <a:latin typeface="Arial"/>
                <a:ea typeface="Arial"/>
                <a:cs typeface="Arial"/>
              </a:rPr>
              <a:t>4</a:t>
            </a:r>
            <a:r>
              <a:rPr lang="en-US" cap="none" sz="1200" b="1" i="0" u="none" baseline="0">
                <a:solidFill>
                  <a:srgbClr val="000000"/>
                </a:solidFill>
                <a:latin typeface="Arial"/>
                <a:ea typeface="Arial"/>
                <a:cs typeface="Arial"/>
              </a:rPr>
              <a:t>-S</a:t>
            </a:r>
          </a:p>
        </c:rich>
      </c:tx>
      <c:layout>
        <c:manualLayout>
          <c:xMode val="factor"/>
          <c:yMode val="factor"/>
          <c:x val="0.00175"/>
          <c:y val="0"/>
        </c:manualLayout>
      </c:layout>
      <c:spPr>
        <a:noFill/>
        <a:ln>
          <a:noFill/>
        </a:ln>
      </c:spPr>
    </c:title>
    <c:plotArea>
      <c:layout>
        <c:manualLayout>
          <c:xMode val="edge"/>
          <c:yMode val="edge"/>
          <c:x val="0.06225"/>
          <c:y val="0.19575"/>
          <c:w val="0.92125"/>
          <c:h val="0.645"/>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data'!$AJ$6:$AJ$60</c:f>
              <c:numCache>
                <c:ptCount val="55"/>
                <c:pt idx="0">
                  <c:v>16.25</c:v>
                </c:pt>
                <c:pt idx="1">
                  <c:v>8.625</c:v>
                </c:pt>
                <c:pt idx="2">
                  <c:v>7.4375</c:v>
                </c:pt>
                <c:pt idx="3">
                  <c:v>163.75</c:v>
                </c:pt>
                <c:pt idx="4">
                  <c:v>22.5</c:v>
                </c:pt>
                <c:pt idx="5">
                  <c:v>33.75</c:v>
                </c:pt>
                <c:pt idx="6">
                  <c:v>8.75</c:v>
                </c:pt>
                <c:pt idx="7">
                  <c:v>58.75</c:v>
                </c:pt>
                <c:pt idx="8">
                  <c:v>26.875</c:v>
                </c:pt>
                <c:pt idx="9">
                  <c:v>16.875</c:v>
                </c:pt>
                <c:pt idx="10">
                  <c:v>6.875</c:v>
                </c:pt>
                <c:pt idx="11">
                  <c:v>15.625</c:v>
                </c:pt>
                <c:pt idx="12">
                  <c:v>18.125</c:v>
                </c:pt>
                <c:pt idx="13">
                  <c:v>23.125</c:v>
                </c:pt>
                <c:pt idx="14">
                  <c:v>11.875</c:v>
                </c:pt>
                <c:pt idx="15">
                  <c:v>20.625</c:v>
                </c:pt>
                <c:pt idx="16">
                  <c:v>8.75</c:v>
                </c:pt>
                <c:pt idx="17">
                  <c:v>28.75</c:v>
                </c:pt>
                <c:pt idx="18">
                  <c:v>60</c:v>
                </c:pt>
                <c:pt idx="19">
                  <c:v>23.125</c:v>
                </c:pt>
                <c:pt idx="20">
                  <c:v>21.25</c:v>
                </c:pt>
                <c:pt idx="21">
                  <c:v>17.5</c:v>
                </c:pt>
                <c:pt idx="22">
                  <c:v>133.125</c:v>
                </c:pt>
                <c:pt idx="23">
                  <c:v>26.875</c:v>
                </c:pt>
                <c:pt idx="24">
                  <c:v>25</c:v>
                </c:pt>
                <c:pt idx="25">
                  <c:v>13.125</c:v>
                </c:pt>
                <c:pt idx="26">
                  <c:v>10</c:v>
                </c:pt>
                <c:pt idx="27">
                  <c:v>20.625</c:v>
                </c:pt>
                <c:pt idx="28">
                  <c:v>8.125</c:v>
                </c:pt>
                <c:pt idx="29">
                  <c:v>13.75</c:v>
                </c:pt>
                <c:pt idx="30">
                  <c:v>25.625</c:v>
                </c:pt>
                <c:pt idx="31">
                  <c:v>15</c:v>
                </c:pt>
                <c:pt idx="32">
                  <c:v>9.375</c:v>
                </c:pt>
                <c:pt idx="33">
                  <c:v>8.125</c:v>
                </c:pt>
                <c:pt idx="34">
                  <c:v>10.625</c:v>
                </c:pt>
                <c:pt idx="35">
                  <c:v>28.75</c:v>
                </c:pt>
                <c:pt idx="36">
                  <c:v>38.125</c:v>
                </c:pt>
                <c:pt idx="37">
                  <c:v>133.75</c:v>
                </c:pt>
                <c:pt idx="38">
                  <c:v>41.25</c:v>
                </c:pt>
                <c:pt idx="39">
                  <c:v>13.125</c:v>
                </c:pt>
                <c:pt idx="40">
                  <c:v>72.5</c:v>
                </c:pt>
                <c:pt idx="41">
                  <c:v>45.625</c:v>
                </c:pt>
                <c:pt idx="42">
                  <c:v>5</c:v>
                </c:pt>
                <c:pt idx="43">
                  <c:v>25.625</c:v>
                </c:pt>
                <c:pt idx="44">
                  <c:v>17.5</c:v>
                </c:pt>
                <c:pt idx="45">
                  <c:v>9.375</c:v>
                </c:pt>
                <c:pt idx="46">
                  <c:v>95.625</c:v>
                </c:pt>
                <c:pt idx="47">
                  <c:v>5</c:v>
                </c:pt>
                <c:pt idx="48">
                  <c:v>3.125</c:v>
                </c:pt>
                <c:pt idx="49">
                  <c:v>16.0685</c:v>
                </c:pt>
                <c:pt idx="50">
                  <c:v>14.6914375</c:v>
                </c:pt>
                <c:pt idx="51">
                  <c:v>36.8624375</c:v>
                </c:pt>
                <c:pt idx="52">
                  <c:v>14.14025</c:v>
                </c:pt>
                <c:pt idx="53">
                  <c:v>50.897125</c:v>
                </c:pt>
                <c:pt idx="54">
                  <c:v>14.6954375</c:v>
                </c:pt>
              </c:numCache>
            </c:numRef>
          </c:val>
          <c:smooth val="0"/>
        </c:ser>
        <c:marker val="1"/>
        <c:axId val="28624418"/>
        <c:axId val="56293171"/>
      </c:lineChart>
      <c:dateAx>
        <c:axId val="28624418"/>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800" b="0"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4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6293171"/>
        <c:crosses val="autoZero"/>
        <c:auto val="0"/>
        <c:baseTimeUnit val="days"/>
        <c:majorUnit val="12"/>
        <c:majorTimeUnit val="months"/>
        <c:minorUnit val="12"/>
        <c:minorTimeUnit val="months"/>
        <c:noMultiLvlLbl val="0"/>
      </c:dateAx>
      <c:valAx>
        <c:axId val="5629317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2862441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Total Anions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data'!$AS$6:$AS$60</c:f>
              <c:numCache>
                <c:ptCount val="55"/>
                <c:pt idx="0">
                  <c:v>112.32142857142856</c:v>
                </c:pt>
                <c:pt idx="1">
                  <c:v>62.125</c:v>
                </c:pt>
                <c:pt idx="2">
                  <c:v>52.294642857142854</c:v>
                </c:pt>
                <c:pt idx="4">
                  <c:v>148.92857142857144</c:v>
                </c:pt>
                <c:pt idx="5">
                  <c:v>225.32142857142856</c:v>
                </c:pt>
                <c:pt idx="6">
                  <c:v>44.82142857142857</c:v>
                </c:pt>
                <c:pt idx="7">
                  <c:v>350.75</c:v>
                </c:pt>
                <c:pt idx="8">
                  <c:v>188.73214285714283</c:v>
                </c:pt>
                <c:pt idx="9">
                  <c:v>115.01785714285714</c:v>
                </c:pt>
                <c:pt idx="10">
                  <c:v>31.23214285714286</c:v>
                </c:pt>
                <c:pt idx="11">
                  <c:v>79.76785714285714</c:v>
                </c:pt>
                <c:pt idx="12">
                  <c:v>66.26785714285714</c:v>
                </c:pt>
                <c:pt idx="13">
                  <c:v>179.76785714285717</c:v>
                </c:pt>
                <c:pt idx="14">
                  <c:v>50.73214285714286</c:v>
                </c:pt>
                <c:pt idx="15">
                  <c:v>144.55357142857144</c:v>
                </c:pt>
                <c:pt idx="16">
                  <c:v>46.60714285714286</c:v>
                </c:pt>
                <c:pt idx="18">
                  <c:v>442.1428571428571</c:v>
                </c:pt>
                <c:pt idx="19">
                  <c:v>151.76785714285714</c:v>
                </c:pt>
                <c:pt idx="20">
                  <c:v>185.03571428571428</c:v>
                </c:pt>
                <c:pt idx="21">
                  <c:v>128.42857142857142</c:v>
                </c:pt>
                <c:pt idx="23">
                  <c:v>133.375</c:v>
                </c:pt>
                <c:pt idx="24">
                  <c:v>174.78571428571428</c:v>
                </c:pt>
                <c:pt idx="25">
                  <c:v>119.19642857142858</c:v>
                </c:pt>
                <c:pt idx="26">
                  <c:v>29.785714285714285</c:v>
                </c:pt>
                <c:pt idx="27">
                  <c:v>173.33928571428572</c:v>
                </c:pt>
                <c:pt idx="28">
                  <c:v>45.98214285714286</c:v>
                </c:pt>
                <c:pt idx="29">
                  <c:v>108.89285714285715</c:v>
                </c:pt>
                <c:pt idx="30">
                  <c:v>170.91071428571428</c:v>
                </c:pt>
                <c:pt idx="31">
                  <c:v>50.92857142857143</c:v>
                </c:pt>
                <c:pt idx="32">
                  <c:v>26.017857142857142</c:v>
                </c:pt>
                <c:pt idx="33">
                  <c:v>23.69642857142857</c:v>
                </c:pt>
                <c:pt idx="34">
                  <c:v>36.76785714285714</c:v>
                </c:pt>
                <c:pt idx="35">
                  <c:v>186.89285714285714</c:v>
                </c:pt>
                <c:pt idx="36">
                  <c:v>192.76785714285714</c:v>
                </c:pt>
                <c:pt idx="37">
                  <c:v>529.4642857142858</c:v>
                </c:pt>
                <c:pt idx="38">
                  <c:v>192.32142857142858</c:v>
                </c:pt>
                <c:pt idx="39">
                  <c:v>43.26785714285714</c:v>
                </c:pt>
                <c:pt idx="40">
                  <c:v>107.64285714285714</c:v>
                </c:pt>
                <c:pt idx="41">
                  <c:v>285.8392857142857</c:v>
                </c:pt>
                <c:pt idx="42">
                  <c:v>41.57142857142857</c:v>
                </c:pt>
                <c:pt idx="43">
                  <c:v>79.55357142857142</c:v>
                </c:pt>
                <c:pt idx="44">
                  <c:v>100.71428571428572</c:v>
                </c:pt>
                <c:pt idx="45">
                  <c:v>55.58928571428571</c:v>
                </c:pt>
                <c:pt idx="46">
                  <c:v>379.7678571428571</c:v>
                </c:pt>
                <c:pt idx="47">
                  <c:v>37.642857142857146</c:v>
                </c:pt>
                <c:pt idx="48">
                  <c:v>20.910714285714285</c:v>
                </c:pt>
                <c:pt idx="49">
                  <c:v>96.21715</c:v>
                </c:pt>
                <c:pt idx="50">
                  <c:v>148.65800892857143</c:v>
                </c:pt>
                <c:pt idx="51">
                  <c:v>289.7079517857143</c:v>
                </c:pt>
                <c:pt idx="52">
                  <c:v>113.56196428571428</c:v>
                </c:pt>
                <c:pt idx="53">
                  <c:v>480.0028392857143</c:v>
                </c:pt>
                <c:pt idx="54">
                  <c:v>35.99889464285714</c:v>
                </c:pt>
              </c:numCache>
            </c:numRef>
          </c:val>
          <c:smooth val="0"/>
        </c:ser>
        <c:marker val="1"/>
        <c:axId val="36876492"/>
        <c:axId val="63452973"/>
      </c:lineChart>
      <c:dateAx>
        <c:axId val="3687649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63452973"/>
        <c:crosses val="autoZero"/>
        <c:auto val="0"/>
        <c:baseTimeUnit val="days"/>
        <c:majorUnit val="12"/>
        <c:majorTimeUnit val="months"/>
        <c:minorUnit val="12"/>
        <c:minorTimeUnit val="months"/>
        <c:noMultiLvlLbl val="0"/>
      </c:dateAx>
      <c:valAx>
        <c:axId val="6345297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687649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Total Cations</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data'!$AR$6:$AR$60</c:f>
              <c:numCache>
                <c:ptCount val="55"/>
                <c:pt idx="0">
                  <c:v>118.66913521261347</c:v>
                </c:pt>
                <c:pt idx="1">
                  <c:v>64.73252110208632</c:v>
                </c:pt>
                <c:pt idx="2">
                  <c:v>64.99753145405319</c:v>
                </c:pt>
                <c:pt idx="4">
                  <c:v>170.63887561713648</c:v>
                </c:pt>
                <c:pt idx="5">
                  <c:v>215.26238254499123</c:v>
                </c:pt>
                <c:pt idx="6">
                  <c:v>35.24319159101768</c:v>
                </c:pt>
                <c:pt idx="7">
                  <c:v>335.0058130275521</c:v>
                </c:pt>
                <c:pt idx="8">
                  <c:v>182.6129956999522</c:v>
                </c:pt>
                <c:pt idx="9">
                  <c:v>110.82433508520467</c:v>
                </c:pt>
                <c:pt idx="10">
                  <c:v>19.76596591813983</c:v>
                </c:pt>
                <c:pt idx="11">
                  <c:v>50.792881032011465</c:v>
                </c:pt>
                <c:pt idx="12">
                  <c:v>38.09722885809842</c:v>
                </c:pt>
                <c:pt idx="13">
                  <c:v>181.59515846472368</c:v>
                </c:pt>
                <c:pt idx="14">
                  <c:v>37.358098423315816</c:v>
                </c:pt>
                <c:pt idx="15">
                  <c:v>143.0006370441153</c:v>
                </c:pt>
                <c:pt idx="16">
                  <c:v>31.690396559961776</c:v>
                </c:pt>
                <c:pt idx="18">
                  <c:v>429.5172798216277</c:v>
                </c:pt>
                <c:pt idx="19">
                  <c:v>151.37856346551996</c:v>
                </c:pt>
                <c:pt idx="20">
                  <c:v>207.04491161012902</c:v>
                </c:pt>
                <c:pt idx="21">
                  <c:v>138.11100493709188</c:v>
                </c:pt>
                <c:pt idx="23">
                  <c:v>114.63314222009875</c:v>
                </c:pt>
                <c:pt idx="24">
                  <c:v>179.32911291606942</c:v>
                </c:pt>
                <c:pt idx="25">
                  <c:v>120.41606943780857</c:v>
                </c:pt>
                <c:pt idx="26">
                  <c:v>14.710065297021817</c:v>
                </c:pt>
                <c:pt idx="27">
                  <c:v>186.07620640229337</c:v>
                </c:pt>
                <c:pt idx="28">
                  <c:v>49.27838827838828</c:v>
                </c:pt>
                <c:pt idx="29">
                  <c:v>115.02476508998248</c:v>
                </c:pt>
                <c:pt idx="30">
                  <c:v>213.55637044115304</c:v>
                </c:pt>
                <c:pt idx="31">
                  <c:v>45.32300525561395</c:v>
                </c:pt>
                <c:pt idx="32">
                  <c:v>15.339599458512502</c:v>
                </c:pt>
                <c:pt idx="33">
                  <c:v>15.066897595158466</c:v>
                </c:pt>
                <c:pt idx="34">
                  <c:v>34.80012740882306</c:v>
                </c:pt>
                <c:pt idx="35">
                  <c:v>205.84764293677338</c:v>
                </c:pt>
                <c:pt idx="36">
                  <c:v>149.12984551680202</c:v>
                </c:pt>
                <c:pt idx="37">
                  <c:v>479.14682114986454</c:v>
                </c:pt>
                <c:pt idx="38">
                  <c:v>188.66855390985825</c:v>
                </c:pt>
                <c:pt idx="39">
                  <c:v>32.310168816690556</c:v>
                </c:pt>
                <c:pt idx="40">
                  <c:v>52.81907150820195</c:v>
                </c:pt>
                <c:pt idx="41">
                  <c:v>302.69311196050324</c:v>
                </c:pt>
                <c:pt idx="42">
                  <c:v>45.018553909858255</c:v>
                </c:pt>
                <c:pt idx="43">
                  <c:v>56.51089345437171</c:v>
                </c:pt>
                <c:pt idx="44">
                  <c:v>105.60903010033445</c:v>
                </c:pt>
                <c:pt idx="45">
                  <c:v>46.122591176939004</c:v>
                </c:pt>
                <c:pt idx="46">
                  <c:v>314.907939162287</c:v>
                </c:pt>
                <c:pt idx="47">
                  <c:v>39.06389552476509</c:v>
                </c:pt>
                <c:pt idx="48">
                  <c:v>27.97367813346074</c:v>
                </c:pt>
                <c:pt idx="49">
                  <c:v>114.32341614906832</c:v>
                </c:pt>
                <c:pt idx="50">
                  <c:v>147.67800366300366</c:v>
                </c:pt>
                <c:pt idx="51">
                  <c:v>278.2655773212295</c:v>
                </c:pt>
                <c:pt idx="52">
                  <c:v>120.83882306099699</c:v>
                </c:pt>
                <c:pt idx="53">
                  <c:v>465.59042443064186</c:v>
                </c:pt>
                <c:pt idx="54">
                  <c:v>49.799139194139194</c:v>
                </c:pt>
              </c:numCache>
            </c:numRef>
          </c:val>
          <c:smooth val="0"/>
        </c:ser>
        <c:marker val="1"/>
        <c:axId val="34205846"/>
        <c:axId val="39417159"/>
      </c:lineChart>
      <c:dateAx>
        <c:axId val="34205846"/>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9417159"/>
        <c:crosses val="autoZero"/>
        <c:auto val="0"/>
        <c:baseTimeUnit val="days"/>
        <c:majorUnit val="12"/>
        <c:majorTimeUnit val="months"/>
        <c:minorUnit val="12"/>
        <c:minorTimeUnit val="months"/>
        <c:noMultiLvlLbl val="0"/>
      </c:dateAx>
      <c:valAx>
        <c:axId val="39417159"/>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3420584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Zn</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data'!$AO$6:$AO$60</c:f>
              <c:numCache>
                <c:ptCount val="55"/>
                <c:pt idx="0">
                  <c:v>0.4030769230769231</c:v>
                </c:pt>
                <c:pt idx="1">
                  <c:v>0.22461538461538463</c:v>
                </c:pt>
                <c:pt idx="2">
                  <c:v>0.2523076923076923</c:v>
                </c:pt>
                <c:pt idx="4">
                  <c:v>1.1630769230769231</c:v>
                </c:pt>
                <c:pt idx="5">
                  <c:v>0.39384615384615385</c:v>
                </c:pt>
                <c:pt idx="6">
                  <c:v>0.1723076923076923</c:v>
                </c:pt>
                <c:pt idx="7">
                  <c:v>0.3384615384615385</c:v>
                </c:pt>
                <c:pt idx="8">
                  <c:v>0.24615384615384614</c:v>
                </c:pt>
                <c:pt idx="9">
                  <c:v>0.3507692307692308</c:v>
                </c:pt>
                <c:pt idx="10">
                  <c:v>0.3384615384615385</c:v>
                </c:pt>
                <c:pt idx="11">
                  <c:v>0.10461538461538461</c:v>
                </c:pt>
                <c:pt idx="12">
                  <c:v>0.061538461538461535</c:v>
                </c:pt>
                <c:pt idx="13">
                  <c:v>0.1723076923076923</c:v>
                </c:pt>
                <c:pt idx="14">
                  <c:v>0.11076923076923076</c:v>
                </c:pt>
                <c:pt idx="15">
                  <c:v>0.10461538461538461</c:v>
                </c:pt>
                <c:pt idx="16">
                  <c:v>0.24615384615384614</c:v>
                </c:pt>
                <c:pt idx="17">
                  <c:v>0.28307692307692306</c:v>
                </c:pt>
                <c:pt idx="18">
                  <c:v>0.26461538461538464</c:v>
                </c:pt>
                <c:pt idx="19">
                  <c:v>0.2769230769230769</c:v>
                </c:pt>
                <c:pt idx="20">
                  <c:v>0.08615384615384615</c:v>
                </c:pt>
                <c:pt idx="21">
                  <c:v>0.20307692307692307</c:v>
                </c:pt>
                <c:pt idx="22">
                  <c:v>0.4307692307692308</c:v>
                </c:pt>
                <c:pt idx="23">
                  <c:v>0.36923076923076925</c:v>
                </c:pt>
                <c:pt idx="24">
                  <c:v>0.19384615384615383</c:v>
                </c:pt>
                <c:pt idx="25">
                  <c:v>0.21846153846153846</c:v>
                </c:pt>
                <c:pt idx="26">
                  <c:v>0.08923076923076922</c:v>
                </c:pt>
                <c:pt idx="27">
                  <c:v>0.08923076923076922</c:v>
                </c:pt>
                <c:pt idx="28">
                  <c:v>0.13538461538461538</c:v>
                </c:pt>
                <c:pt idx="29">
                  <c:v>0.27384615384615385</c:v>
                </c:pt>
                <c:pt idx="30">
                  <c:v>0.8676923076923078</c:v>
                </c:pt>
                <c:pt idx="31">
                  <c:v>0.2430769230769231</c:v>
                </c:pt>
                <c:pt idx="32">
                  <c:v>0.11384615384615386</c:v>
                </c:pt>
                <c:pt idx="33">
                  <c:v>0.34769230769230763</c:v>
                </c:pt>
                <c:pt idx="34">
                  <c:v>0.09846153846153846</c:v>
                </c:pt>
                <c:pt idx="35">
                  <c:v>0.39076923076923076</c:v>
                </c:pt>
                <c:pt idx="36">
                  <c:v>0.16307692307692306</c:v>
                </c:pt>
                <c:pt idx="37">
                  <c:v>0.20923076923076922</c:v>
                </c:pt>
                <c:pt idx="38">
                  <c:v>0.19999999999999998</c:v>
                </c:pt>
                <c:pt idx="39">
                  <c:v>0.061538461538461535</c:v>
                </c:pt>
                <c:pt idx="40">
                  <c:v>0.23692307692307693</c:v>
                </c:pt>
                <c:pt idx="41">
                  <c:v>0.1076923076923077</c:v>
                </c:pt>
                <c:pt idx="42">
                  <c:v>0.061538461538461535</c:v>
                </c:pt>
                <c:pt idx="43">
                  <c:v>0.20307692307692307</c:v>
                </c:pt>
                <c:pt idx="44">
                  <c:v>0.3169230769230769</c:v>
                </c:pt>
                <c:pt idx="45">
                  <c:v>0.19692307692307692</c:v>
                </c:pt>
                <c:pt idx="46">
                  <c:v>0.19692307692307692</c:v>
                </c:pt>
                <c:pt idx="47">
                  <c:v>0.09538461538461539</c:v>
                </c:pt>
                <c:pt idx="48">
                  <c:v>0.061538461538461535</c:v>
                </c:pt>
                <c:pt idx="49">
                  <c:v>1.810153846153846</c:v>
                </c:pt>
                <c:pt idx="50">
                  <c:v>0.24212307692307689</c:v>
                </c:pt>
                <c:pt idx="51">
                  <c:v>0.2836</c:v>
                </c:pt>
                <c:pt idx="52">
                  <c:v>0.2335076923076923</c:v>
                </c:pt>
                <c:pt idx="53">
                  <c:v>0.3086153846153846</c:v>
                </c:pt>
                <c:pt idx="54">
                  <c:v>0.2496</c:v>
                </c:pt>
              </c:numCache>
            </c:numRef>
          </c:val>
          <c:smooth val="0"/>
        </c:ser>
        <c:marker val="1"/>
        <c:axId val="19210112"/>
        <c:axId val="38673281"/>
      </c:lineChart>
      <c:dateAx>
        <c:axId val="19210112"/>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2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8673281"/>
        <c:crosses val="autoZero"/>
        <c:auto val="0"/>
        <c:baseTimeUnit val="days"/>
        <c:majorUnit val="12"/>
        <c:majorTimeUnit val="months"/>
        <c:minorUnit val="12"/>
        <c:minorTimeUnit val="months"/>
        <c:noMultiLvlLbl val="0"/>
      </c:dateAx>
      <c:valAx>
        <c:axId val="3867328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19210112"/>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Ca</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data'!$AG$6:$AG$60</c:f>
              <c:numCache>
                <c:ptCount val="55"/>
                <c:pt idx="0">
                  <c:v>9.5</c:v>
                </c:pt>
                <c:pt idx="1">
                  <c:v>6.500000000000001</c:v>
                </c:pt>
                <c:pt idx="2">
                  <c:v>13.000000000000002</c:v>
                </c:pt>
                <c:pt idx="3">
                  <c:v>22</c:v>
                </c:pt>
                <c:pt idx="4">
                  <c:v>23.5</c:v>
                </c:pt>
                <c:pt idx="5">
                  <c:v>12.5</c:v>
                </c:pt>
                <c:pt idx="6">
                  <c:v>3.5000000000000004</c:v>
                </c:pt>
                <c:pt idx="7">
                  <c:v>17</c:v>
                </c:pt>
                <c:pt idx="8">
                  <c:v>11</c:v>
                </c:pt>
                <c:pt idx="9">
                  <c:v>6.500000000000001</c:v>
                </c:pt>
                <c:pt idx="10">
                  <c:v>2.5</c:v>
                </c:pt>
                <c:pt idx="11">
                  <c:v>4</c:v>
                </c:pt>
                <c:pt idx="12">
                  <c:v>2.5</c:v>
                </c:pt>
                <c:pt idx="13">
                  <c:v>10</c:v>
                </c:pt>
                <c:pt idx="14">
                  <c:v>3.5000000000000004</c:v>
                </c:pt>
                <c:pt idx="15">
                  <c:v>6.500000000000001</c:v>
                </c:pt>
                <c:pt idx="16">
                  <c:v>7.5</c:v>
                </c:pt>
                <c:pt idx="17">
                  <c:v>13.500000000000002</c:v>
                </c:pt>
                <c:pt idx="18">
                  <c:v>19.5</c:v>
                </c:pt>
                <c:pt idx="19">
                  <c:v>9</c:v>
                </c:pt>
                <c:pt idx="20">
                  <c:v>9.5</c:v>
                </c:pt>
                <c:pt idx="21">
                  <c:v>8</c:v>
                </c:pt>
                <c:pt idx="22">
                  <c:v>22</c:v>
                </c:pt>
                <c:pt idx="23">
                  <c:v>8</c:v>
                </c:pt>
                <c:pt idx="24">
                  <c:v>10</c:v>
                </c:pt>
                <c:pt idx="25">
                  <c:v>7.5</c:v>
                </c:pt>
                <c:pt idx="26">
                  <c:v>1</c:v>
                </c:pt>
                <c:pt idx="27">
                  <c:v>9</c:v>
                </c:pt>
                <c:pt idx="28">
                  <c:v>8.5</c:v>
                </c:pt>
                <c:pt idx="29">
                  <c:v>7.000000000000001</c:v>
                </c:pt>
                <c:pt idx="30">
                  <c:v>24.049999999999997</c:v>
                </c:pt>
                <c:pt idx="31">
                  <c:v>5.1</c:v>
                </c:pt>
                <c:pt idx="32">
                  <c:v>2.055</c:v>
                </c:pt>
                <c:pt idx="33">
                  <c:v>5.45</c:v>
                </c:pt>
                <c:pt idx="34">
                  <c:v>2.75</c:v>
                </c:pt>
                <c:pt idx="35">
                  <c:v>13.9</c:v>
                </c:pt>
                <c:pt idx="36">
                  <c:v>7.95</c:v>
                </c:pt>
                <c:pt idx="37">
                  <c:v>19.634999999999998</c:v>
                </c:pt>
                <c:pt idx="38">
                  <c:v>9.15</c:v>
                </c:pt>
                <c:pt idx="39">
                  <c:v>3.45</c:v>
                </c:pt>
                <c:pt idx="40">
                  <c:v>5.050000000000001</c:v>
                </c:pt>
                <c:pt idx="41">
                  <c:v>13.45</c:v>
                </c:pt>
                <c:pt idx="42">
                  <c:v>2.5</c:v>
                </c:pt>
                <c:pt idx="43">
                  <c:v>4.8500000000000005</c:v>
                </c:pt>
                <c:pt idx="44">
                  <c:v>7.1499999999999995</c:v>
                </c:pt>
                <c:pt idx="45">
                  <c:v>4.5</c:v>
                </c:pt>
                <c:pt idx="46">
                  <c:v>12.3</c:v>
                </c:pt>
                <c:pt idx="47">
                  <c:v>2.55</c:v>
                </c:pt>
                <c:pt idx="48">
                  <c:v>2.9499999999999997</c:v>
                </c:pt>
                <c:pt idx="49">
                  <c:v>5.945</c:v>
                </c:pt>
                <c:pt idx="50">
                  <c:v>6.865</c:v>
                </c:pt>
                <c:pt idx="51">
                  <c:v>11.765</c:v>
                </c:pt>
                <c:pt idx="52">
                  <c:v>6.654999999999999</c:v>
                </c:pt>
                <c:pt idx="53">
                  <c:v>18</c:v>
                </c:pt>
                <c:pt idx="54">
                  <c:v>2.8975</c:v>
                </c:pt>
              </c:numCache>
            </c:numRef>
          </c:val>
          <c:smooth val="0"/>
        </c:ser>
        <c:marker val="1"/>
        <c:axId val="59948314"/>
        <c:axId val="2663915"/>
      </c:lineChart>
      <c:dateAx>
        <c:axId val="59948314"/>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663915"/>
        <c:crosses val="autoZero"/>
        <c:auto val="0"/>
        <c:baseTimeUnit val="days"/>
        <c:majorUnit val="12"/>
        <c:majorTimeUnit val="months"/>
        <c:minorUnit val="12"/>
        <c:minorTimeUnit val="months"/>
        <c:noMultiLvlLbl val="0"/>
      </c:dateAx>
      <c:valAx>
        <c:axId val="266391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994831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Cation:Anion ratio</a:t>
            </a:r>
          </a:p>
        </c:rich>
      </c:tx>
      <c:layout>
        <c:manualLayout>
          <c:xMode val="factor"/>
          <c:yMode val="factor"/>
          <c:x val="0.00175"/>
          <c:y val="0"/>
        </c:manualLayout>
      </c:layout>
      <c:spPr>
        <a:noFill/>
        <a:ln>
          <a:noFill/>
        </a:ln>
      </c:spPr>
    </c:title>
    <c:plotArea>
      <c:layout>
        <c:manualLayout>
          <c:xMode val="edge"/>
          <c:yMode val="edge"/>
          <c:x val="0.0575"/>
          <c:y val="0.18625"/>
          <c:w val="0.926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data'!$AT$6:$AT$60</c:f>
              <c:numCache>
                <c:ptCount val="55"/>
                <c:pt idx="0">
                  <c:v>1.0565137634191344</c:v>
                </c:pt>
                <c:pt idx="1">
                  <c:v>1.041972170657325</c:v>
                </c:pt>
                <c:pt idx="2">
                  <c:v>1.242909940729718</c:v>
                </c:pt>
                <c:pt idx="4">
                  <c:v>1.145776622848878</c:v>
                </c:pt>
                <c:pt idx="5">
                  <c:v>0.9553569046219298</c:v>
                </c:pt>
                <c:pt idx="6">
                  <c:v>0.786302282508761</c:v>
                </c:pt>
                <c:pt idx="7">
                  <c:v>0.9551127955168984</c:v>
                </c:pt>
                <c:pt idx="8">
                  <c:v>0.9675776099155383</c:v>
                </c:pt>
                <c:pt idx="9">
                  <c:v>0.9635402522545352</c:v>
                </c:pt>
                <c:pt idx="10">
                  <c:v>0.6328725508380962</c:v>
                </c:pt>
                <c:pt idx="11">
                  <c:v>0.6367587503453419</c:v>
                </c:pt>
                <c:pt idx="12">
                  <c:v>0.5748975521566995</c:v>
                </c:pt>
                <c:pt idx="13">
                  <c:v>1.0101647833539809</c:v>
                </c:pt>
                <c:pt idx="14">
                  <c:v>0.7363792719836978</c:v>
                </c:pt>
                <c:pt idx="15">
                  <c:v>0.9892570320531756</c:v>
                </c:pt>
                <c:pt idx="16">
                  <c:v>0.6799472058842373</c:v>
                </c:pt>
                <c:pt idx="18">
                  <c:v>0.9714445747177364</c:v>
                </c:pt>
                <c:pt idx="19">
                  <c:v>0.9974349398834119</c:v>
                </c:pt>
                <c:pt idx="20">
                  <c:v>1.1189456717011412</c:v>
                </c:pt>
                <c:pt idx="21">
                  <c:v>1.07539158460472</c:v>
                </c:pt>
                <c:pt idx="23">
                  <c:v>0.8594799791572539</c:v>
                </c:pt>
                <c:pt idx="24">
                  <c:v>1.0259941074070176</c:v>
                </c:pt>
                <c:pt idx="25">
                  <c:v>1.0102321930362965</c:v>
                </c:pt>
                <c:pt idx="26">
                  <c:v>0.49386310349713536</c:v>
                </c:pt>
                <c:pt idx="27">
                  <c:v>1.073479711396768</c:v>
                </c:pt>
                <c:pt idx="28">
                  <c:v>1.0716853373164053</c:v>
                </c:pt>
                <c:pt idx="29">
                  <c:v>1.056311388166451</c:v>
                </c:pt>
                <c:pt idx="30">
                  <c:v>1.2495200861670224</c:v>
                </c:pt>
                <c:pt idx="31">
                  <c:v>0.8899327820176651</c:v>
                </c:pt>
                <c:pt idx="32">
                  <c:v>0.5895796634706246</c:v>
                </c:pt>
                <c:pt idx="33">
                  <c:v>0.6358298909788049</c:v>
                </c:pt>
                <c:pt idx="34">
                  <c:v>0.9464823384624048</c:v>
                </c:pt>
                <c:pt idx="35">
                  <c:v>1.1014206004642948</c:v>
                </c:pt>
                <c:pt idx="36">
                  <c:v>0.7736240249134705</c:v>
                </c:pt>
                <c:pt idx="37">
                  <c:v>0.9049653283100307</c:v>
                </c:pt>
                <c:pt idx="38">
                  <c:v>0.9810064084449454</c:v>
                </c:pt>
                <c:pt idx="39">
                  <c:v>0.7467476078145568</c:v>
                </c:pt>
                <c:pt idx="40">
                  <c:v>0.4906881228366472</c:v>
                </c:pt>
                <c:pt idx="41">
                  <c:v>1.058962595726131</c:v>
                </c:pt>
                <c:pt idx="42">
                  <c:v>1.0829205407869684</c:v>
                </c:pt>
                <c:pt idx="43">
                  <c:v>0.7103501758574223</c:v>
                </c:pt>
                <c:pt idx="44">
                  <c:v>1.048600298868569</c:v>
                </c:pt>
                <c:pt idx="45">
                  <c:v>0.8297028929998665</c:v>
                </c:pt>
                <c:pt idx="46">
                  <c:v>0.8292116703384621</c:v>
                </c:pt>
                <c:pt idx="47">
                  <c:v>1.0377505452499263</c:v>
                </c:pt>
                <c:pt idx="48">
                  <c:v>1.3377676989528622</c:v>
                </c:pt>
                <c:pt idx="49">
                  <c:v>1.1881812769248343</c:v>
                </c:pt>
                <c:pt idx="50">
                  <c:v>0.9934076524189245</c:v>
                </c:pt>
                <c:pt idx="51">
                  <c:v>0.9605037611361519</c:v>
                </c:pt>
                <c:pt idx="52">
                  <c:v>1.064078310207585</c:v>
                </c:pt>
                <c:pt idx="53">
                  <c:v>0.9699743133258976</c:v>
                </c:pt>
                <c:pt idx="54">
                  <c:v>1.383351897001101</c:v>
                </c:pt>
              </c:numCache>
            </c:numRef>
          </c:val>
          <c:smooth val="0"/>
        </c:ser>
        <c:marker val="1"/>
        <c:axId val="23975236"/>
        <c:axId val="14450533"/>
      </c:lineChart>
      <c:dateAx>
        <c:axId val="23975236"/>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7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14450533"/>
        <c:crosses val="autoZero"/>
        <c:auto val="0"/>
        <c:baseTimeUnit val="days"/>
        <c:majorUnit val="12"/>
        <c:majorTimeUnit val="months"/>
        <c:minorUnit val="12"/>
        <c:minorTimeUnit val="months"/>
        <c:noMultiLvlLbl val="0"/>
      </c:dateAx>
      <c:valAx>
        <c:axId val="1445053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Cation:Anion ratio</a:t>
                </a:r>
              </a:p>
            </c:rich>
          </c:tx>
          <c:layout>
            <c:manualLayout>
              <c:xMode val="factor"/>
              <c:yMode val="factor"/>
              <c:x val="-0.00175"/>
              <c:y val="-0.00225"/>
            </c:manualLayout>
          </c:layout>
          <c:overlay val="0"/>
          <c:spPr>
            <a:noFill/>
            <a:ln>
              <a:noFill/>
            </a:ln>
          </c:spPr>
        </c:title>
        <c:delete val="0"/>
        <c:numFmt formatCode="0.0" sourceLinked="0"/>
        <c:majorTickMark val="out"/>
        <c:minorTickMark val="none"/>
        <c:tickLblPos val="nextTo"/>
        <c:spPr>
          <a:ln w="3175">
            <a:solidFill>
              <a:srgbClr val="000000"/>
            </a:solidFill>
          </a:ln>
        </c:spPr>
        <c:crossAx val="23975236"/>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Cl</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data'!$AK$6:$AK$60</c:f>
              <c:numCache>
                <c:ptCount val="55"/>
                <c:pt idx="0">
                  <c:v>94.28571428571428</c:v>
                </c:pt>
                <c:pt idx="1">
                  <c:v>51.714285714285715</c:v>
                </c:pt>
                <c:pt idx="2">
                  <c:v>42.57142857142857</c:v>
                </c:pt>
                <c:pt idx="3">
                  <c:v>20.57142857142857</c:v>
                </c:pt>
                <c:pt idx="4">
                  <c:v>123.71428571428572</c:v>
                </c:pt>
                <c:pt idx="5">
                  <c:v>187.42857142857142</c:v>
                </c:pt>
                <c:pt idx="6">
                  <c:v>34.285714285714285</c:v>
                </c:pt>
                <c:pt idx="7">
                  <c:v>273.7142857142857</c:v>
                </c:pt>
                <c:pt idx="8">
                  <c:v>159.7142857142857</c:v>
                </c:pt>
                <c:pt idx="9">
                  <c:v>95.71428571428571</c:v>
                </c:pt>
                <c:pt idx="10">
                  <c:v>22.28571428571429</c:v>
                </c:pt>
                <c:pt idx="11">
                  <c:v>51.714285714285715</c:v>
                </c:pt>
                <c:pt idx="12">
                  <c:v>43.142857142857146</c:v>
                </c:pt>
                <c:pt idx="13">
                  <c:v>154.57142857142858</c:v>
                </c:pt>
                <c:pt idx="14">
                  <c:v>35.714285714285715</c:v>
                </c:pt>
                <c:pt idx="15">
                  <c:v>120.00000000000001</c:v>
                </c:pt>
                <c:pt idx="16">
                  <c:v>26.571428571428573</c:v>
                </c:pt>
                <c:pt idx="17">
                  <c:v>241.42857142857142</c:v>
                </c:pt>
                <c:pt idx="18">
                  <c:v>372.2857142857143</c:v>
                </c:pt>
                <c:pt idx="19">
                  <c:v>126.85714285714286</c:v>
                </c:pt>
                <c:pt idx="20">
                  <c:v>162</c:v>
                </c:pt>
                <c:pt idx="21">
                  <c:v>109.14285714285714</c:v>
                </c:pt>
                <c:pt idx="22">
                  <c:v>355.14285714285717</c:v>
                </c:pt>
                <c:pt idx="23">
                  <c:v>92.28571428571429</c:v>
                </c:pt>
                <c:pt idx="24">
                  <c:v>148</c:v>
                </c:pt>
                <c:pt idx="25">
                  <c:v>104.28571428571429</c:v>
                </c:pt>
                <c:pt idx="26">
                  <c:v>18</c:v>
                </c:pt>
                <c:pt idx="27">
                  <c:v>149.42857142857144</c:v>
                </c:pt>
                <c:pt idx="28">
                  <c:v>35.42857142857143</c:v>
                </c:pt>
                <c:pt idx="29">
                  <c:v>92.00000000000001</c:v>
                </c:pt>
                <c:pt idx="30">
                  <c:v>140.85714285714286</c:v>
                </c:pt>
                <c:pt idx="31">
                  <c:v>32.57142857142857</c:v>
                </c:pt>
                <c:pt idx="32">
                  <c:v>11.428571428571429</c:v>
                </c:pt>
                <c:pt idx="33">
                  <c:v>11.428571428571429</c:v>
                </c:pt>
                <c:pt idx="34">
                  <c:v>22.857142857142858</c:v>
                </c:pt>
                <c:pt idx="35">
                  <c:v>155.14285714285714</c:v>
                </c:pt>
                <c:pt idx="36">
                  <c:v>110.28571428571428</c:v>
                </c:pt>
                <c:pt idx="37">
                  <c:v>362</c:v>
                </c:pt>
                <c:pt idx="38">
                  <c:v>138.85714285714286</c:v>
                </c:pt>
                <c:pt idx="39">
                  <c:v>24.285714285714285</c:v>
                </c:pt>
                <c:pt idx="40">
                  <c:v>14</c:v>
                </c:pt>
                <c:pt idx="41">
                  <c:v>230</c:v>
                </c:pt>
                <c:pt idx="42">
                  <c:v>33.14285714285714</c:v>
                </c:pt>
                <c:pt idx="43">
                  <c:v>46.857142857142854</c:v>
                </c:pt>
                <c:pt idx="44">
                  <c:v>77.71428571428572</c:v>
                </c:pt>
                <c:pt idx="45">
                  <c:v>35.14285714285714</c:v>
                </c:pt>
                <c:pt idx="46">
                  <c:v>242.57142857142858</c:v>
                </c:pt>
                <c:pt idx="47">
                  <c:v>30.85714285714286</c:v>
                </c:pt>
                <c:pt idx="48">
                  <c:v>16</c:v>
                </c:pt>
                <c:pt idx="49">
                  <c:v>74.23457142857143</c:v>
                </c:pt>
                <c:pt idx="50">
                  <c:v>132.18085714285715</c:v>
                </c:pt>
                <c:pt idx="51">
                  <c:v>248.11228571428572</c:v>
                </c:pt>
                <c:pt idx="52">
                  <c:v>97.636</c:v>
                </c:pt>
                <c:pt idx="53">
                  <c:v>409.0342857142857</c:v>
                </c:pt>
                <c:pt idx="54">
                  <c:v>19.30345714285714</c:v>
                </c:pt>
              </c:numCache>
            </c:numRef>
          </c:val>
          <c:smooth val="0"/>
        </c:ser>
        <c:marker val="1"/>
        <c:axId val="62945934"/>
        <c:axId val="29642495"/>
      </c:lineChart>
      <c:dateAx>
        <c:axId val="62945934"/>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001"/>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642495"/>
        <c:crosses val="autoZero"/>
        <c:auto val="0"/>
        <c:baseTimeUnit val="days"/>
        <c:majorUnit val="12"/>
        <c:majorTimeUnit val="months"/>
        <c:minorUnit val="12"/>
        <c:minorTimeUnit val="months"/>
        <c:noMultiLvlLbl val="0"/>
      </c:dateAx>
      <c:valAx>
        <c:axId val="2964249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6294593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Conductivity</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data'!$S$6:$S$60</c:f>
              <c:numCache>
                <c:ptCount val="55"/>
                <c:pt idx="0">
                  <c:v>14</c:v>
                </c:pt>
                <c:pt idx="1">
                  <c:v>8</c:v>
                </c:pt>
                <c:pt idx="2">
                  <c:v>8</c:v>
                </c:pt>
                <c:pt idx="3">
                  <c:v>4</c:v>
                </c:pt>
                <c:pt idx="4">
                  <c:v>15</c:v>
                </c:pt>
                <c:pt idx="5">
                  <c:v>23</c:v>
                </c:pt>
                <c:pt idx="6">
                  <c:v>5</c:v>
                </c:pt>
                <c:pt idx="7">
                  <c:v>41</c:v>
                </c:pt>
                <c:pt idx="8">
                  <c:v>22</c:v>
                </c:pt>
                <c:pt idx="9">
                  <c:v>17</c:v>
                </c:pt>
                <c:pt idx="10">
                  <c:v>4</c:v>
                </c:pt>
                <c:pt idx="11">
                  <c:v>13</c:v>
                </c:pt>
                <c:pt idx="12">
                  <c:v>9</c:v>
                </c:pt>
                <c:pt idx="13">
                  <c:v>24</c:v>
                </c:pt>
                <c:pt idx="14">
                  <c:v>8</c:v>
                </c:pt>
                <c:pt idx="15">
                  <c:v>22</c:v>
                </c:pt>
                <c:pt idx="16">
                  <c:v>6</c:v>
                </c:pt>
                <c:pt idx="17">
                  <c:v>26</c:v>
                </c:pt>
                <c:pt idx="18">
                  <c:v>59</c:v>
                </c:pt>
                <c:pt idx="19">
                  <c:v>20</c:v>
                </c:pt>
                <c:pt idx="20">
                  <c:v>25</c:v>
                </c:pt>
                <c:pt idx="21">
                  <c:v>15</c:v>
                </c:pt>
                <c:pt idx="22">
                  <c:v>78</c:v>
                </c:pt>
                <c:pt idx="23">
                  <c:v>20</c:v>
                </c:pt>
                <c:pt idx="24">
                  <c:v>21</c:v>
                </c:pt>
                <c:pt idx="25">
                  <c:v>15</c:v>
                </c:pt>
                <c:pt idx="26">
                  <c:v>3</c:v>
                </c:pt>
                <c:pt idx="27">
                  <c:v>20</c:v>
                </c:pt>
                <c:pt idx="28">
                  <c:v>6</c:v>
                </c:pt>
                <c:pt idx="29">
                  <c:v>13</c:v>
                </c:pt>
                <c:pt idx="30">
                  <c:v>24</c:v>
                </c:pt>
                <c:pt idx="31">
                  <c:v>8</c:v>
                </c:pt>
                <c:pt idx="32">
                  <c:v>5</c:v>
                </c:pt>
                <c:pt idx="33">
                  <c:v>5</c:v>
                </c:pt>
                <c:pt idx="34">
                  <c:v>8</c:v>
                </c:pt>
                <c:pt idx="35">
                  <c:v>23</c:v>
                </c:pt>
                <c:pt idx="36">
                  <c:v>36</c:v>
                </c:pt>
                <c:pt idx="37">
                  <c:v>81</c:v>
                </c:pt>
                <c:pt idx="38">
                  <c:v>24</c:v>
                </c:pt>
                <c:pt idx="39">
                  <c:v>6</c:v>
                </c:pt>
                <c:pt idx="40">
                  <c:v>23</c:v>
                </c:pt>
                <c:pt idx="41">
                  <c:v>26</c:v>
                </c:pt>
                <c:pt idx="42">
                  <c:v>5</c:v>
                </c:pt>
                <c:pt idx="43">
                  <c:v>14</c:v>
                </c:pt>
                <c:pt idx="44">
                  <c:v>12</c:v>
                </c:pt>
                <c:pt idx="45">
                  <c:v>10</c:v>
                </c:pt>
                <c:pt idx="46">
                  <c:v>56</c:v>
                </c:pt>
                <c:pt idx="47">
                  <c:v>6</c:v>
                </c:pt>
                <c:pt idx="48">
                  <c:v>4</c:v>
                </c:pt>
                <c:pt idx="49">
                  <c:v>10</c:v>
                </c:pt>
                <c:pt idx="50">
                  <c:v>9</c:v>
                </c:pt>
                <c:pt idx="52">
                  <c:v>13</c:v>
                </c:pt>
                <c:pt idx="53">
                  <c:v>57</c:v>
                </c:pt>
                <c:pt idx="54">
                  <c:v>5</c:v>
                </c:pt>
              </c:numCache>
            </c:numRef>
          </c:val>
          <c:smooth val="0"/>
        </c:ser>
        <c:marker val="1"/>
        <c:axId val="65455864"/>
        <c:axId val="52231865"/>
      </c:lineChart>
      <c:dateAx>
        <c:axId val="65455864"/>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52231865"/>
        <c:crosses val="autoZero"/>
        <c:auto val="0"/>
        <c:baseTimeUnit val="days"/>
        <c:majorUnit val="12"/>
        <c:majorTimeUnit val="months"/>
        <c:minorUnit val="12"/>
        <c:minorTimeUnit val="months"/>
        <c:noMultiLvlLbl val="0"/>
      </c:dateAx>
      <c:valAx>
        <c:axId val="52231865"/>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µScm</a:t>
                </a:r>
                <a:r>
                  <a:rPr lang="en-US" cap="none" sz="1075" b="1" i="0" u="none" baseline="30000">
                    <a:solidFill>
                      <a:srgbClr val="000000"/>
                    </a:solidFill>
                    <a:latin typeface="Arial"/>
                    <a:ea typeface="Arial"/>
                    <a:cs typeface="Arial"/>
                  </a:rPr>
                  <a:t>-1</a:t>
                </a:r>
              </a:p>
            </c:rich>
          </c:tx>
          <c:layout>
            <c:manualLayout>
              <c:xMode val="factor"/>
              <c:yMode val="factor"/>
              <c:x val="-0.003"/>
              <c:y val="-0.0035"/>
            </c:manualLayout>
          </c:layout>
          <c:overlay val="0"/>
          <c:spPr>
            <a:noFill/>
            <a:ln>
              <a:noFill/>
            </a:ln>
          </c:spPr>
        </c:title>
        <c:delete val="0"/>
        <c:numFmt formatCode="0" sourceLinked="0"/>
        <c:majorTickMark val="out"/>
        <c:minorTickMark val="none"/>
        <c:tickLblPos val="nextTo"/>
        <c:spPr>
          <a:ln w="3175">
            <a:solidFill>
              <a:srgbClr val="000000"/>
            </a:solidFill>
          </a:ln>
        </c:spPr>
        <c:crossAx val="6545586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Cu</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data'!$AN$6:$AN$60</c:f>
              <c:numCache>
                <c:ptCount val="55"/>
                <c:pt idx="0">
                  <c:v>0.273015873015873</c:v>
                </c:pt>
                <c:pt idx="1">
                  <c:v>0.3238095238095238</c:v>
                </c:pt>
                <c:pt idx="2">
                  <c:v>0.16507936507936508</c:v>
                </c:pt>
                <c:pt idx="3">
                  <c:v>0.21587301587301588</c:v>
                </c:pt>
                <c:pt idx="4">
                  <c:v>0.17777777777777778</c:v>
                </c:pt>
                <c:pt idx="5">
                  <c:v>0.06349206349206349</c:v>
                </c:pt>
                <c:pt idx="6">
                  <c:v>0.06349206349206349</c:v>
                </c:pt>
                <c:pt idx="7">
                  <c:v>0.2888888888888889</c:v>
                </c:pt>
                <c:pt idx="8">
                  <c:v>0.10158730158730159</c:v>
                </c:pt>
                <c:pt idx="9">
                  <c:v>0.15873015873015872</c:v>
                </c:pt>
                <c:pt idx="10">
                  <c:v>0.1365079365079365</c:v>
                </c:pt>
                <c:pt idx="11">
                  <c:v>0.25396825396825395</c:v>
                </c:pt>
                <c:pt idx="12">
                  <c:v>0.06349206349206349</c:v>
                </c:pt>
                <c:pt idx="13">
                  <c:v>0.06349206349206349</c:v>
                </c:pt>
                <c:pt idx="14">
                  <c:v>0.1492063492063492</c:v>
                </c:pt>
                <c:pt idx="15">
                  <c:v>0.09841269841269841</c:v>
                </c:pt>
                <c:pt idx="16">
                  <c:v>0.15555555555555556</c:v>
                </c:pt>
                <c:pt idx="17">
                  <c:v>0.10476190476190475</c:v>
                </c:pt>
                <c:pt idx="18">
                  <c:v>0.09841269841269841</c:v>
                </c:pt>
                <c:pt idx="19">
                  <c:v>0.09206349206349206</c:v>
                </c:pt>
                <c:pt idx="20">
                  <c:v>0.06349206349206349</c:v>
                </c:pt>
                <c:pt idx="21">
                  <c:v>0.06666666666666665</c:v>
                </c:pt>
                <c:pt idx="22">
                  <c:v>0.06349206349206349</c:v>
                </c:pt>
                <c:pt idx="23">
                  <c:v>0.13015873015873017</c:v>
                </c:pt>
                <c:pt idx="24">
                  <c:v>0.06349206349206349</c:v>
                </c:pt>
                <c:pt idx="25">
                  <c:v>0.06349206349206349</c:v>
                </c:pt>
                <c:pt idx="26">
                  <c:v>0.06349206349206349</c:v>
                </c:pt>
                <c:pt idx="27">
                  <c:v>0.06349206349206349</c:v>
                </c:pt>
                <c:pt idx="28">
                  <c:v>0.06349206349206349</c:v>
                </c:pt>
                <c:pt idx="29">
                  <c:v>0.06349206349206349</c:v>
                </c:pt>
                <c:pt idx="30">
                  <c:v>0.06349206349206349</c:v>
                </c:pt>
                <c:pt idx="31">
                  <c:v>0.06349206349206349</c:v>
                </c:pt>
                <c:pt idx="32">
                  <c:v>0.06349206349206349</c:v>
                </c:pt>
                <c:pt idx="33">
                  <c:v>0.06349206349206349</c:v>
                </c:pt>
                <c:pt idx="34">
                  <c:v>0.06349206349206349</c:v>
                </c:pt>
                <c:pt idx="35">
                  <c:v>0.06349206349206349</c:v>
                </c:pt>
                <c:pt idx="36">
                  <c:v>0.06349206349206349</c:v>
                </c:pt>
                <c:pt idx="37">
                  <c:v>0.06349206349206349</c:v>
                </c:pt>
                <c:pt idx="38">
                  <c:v>0.06349206349206349</c:v>
                </c:pt>
                <c:pt idx="39">
                  <c:v>0.06349206349206349</c:v>
                </c:pt>
                <c:pt idx="40">
                  <c:v>0.06349206349206349</c:v>
                </c:pt>
                <c:pt idx="41">
                  <c:v>0.06349206349206349</c:v>
                </c:pt>
                <c:pt idx="42">
                  <c:v>0.06349206349206349</c:v>
                </c:pt>
                <c:pt idx="43">
                  <c:v>0.06349206349206349</c:v>
                </c:pt>
                <c:pt idx="44">
                  <c:v>0.22857142857142856</c:v>
                </c:pt>
                <c:pt idx="45">
                  <c:v>0.40952380952380957</c:v>
                </c:pt>
                <c:pt idx="46">
                  <c:v>0.08253968253968254</c:v>
                </c:pt>
                <c:pt idx="47">
                  <c:v>0.06349206349206349</c:v>
                </c:pt>
                <c:pt idx="48">
                  <c:v>0.06349206349206349</c:v>
                </c:pt>
                <c:pt idx="49">
                  <c:v>0.06349206349206349</c:v>
                </c:pt>
                <c:pt idx="50">
                  <c:v>0.06752380952380953</c:v>
                </c:pt>
                <c:pt idx="51">
                  <c:v>0.06349206349206349</c:v>
                </c:pt>
                <c:pt idx="52">
                  <c:v>0.06349206349206349</c:v>
                </c:pt>
                <c:pt idx="53">
                  <c:v>0.06349206349206349</c:v>
                </c:pt>
                <c:pt idx="54">
                  <c:v>0.06349206349206349</c:v>
                </c:pt>
              </c:numCache>
            </c:numRef>
          </c:val>
          <c:smooth val="0"/>
        </c:ser>
        <c:marker val="1"/>
        <c:axId val="324738"/>
        <c:axId val="2922643"/>
      </c:lineChart>
      <c:dateAx>
        <c:axId val="324738"/>
        <c:scaling>
          <c:orientation val="minMax"/>
          <c:max val="36161"/>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1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2922643"/>
        <c:crosses val="autoZero"/>
        <c:auto val="0"/>
        <c:baseTimeUnit val="days"/>
        <c:majorUnit val="12"/>
        <c:majorTimeUnit val="months"/>
        <c:minorUnit val="12"/>
        <c:minorTimeUnit val="months"/>
        <c:noMultiLvlLbl val="0"/>
      </c:dateAx>
      <c:valAx>
        <c:axId val="292264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0" sourceLinked="0"/>
        <c:majorTickMark val="out"/>
        <c:minorTickMark val="none"/>
        <c:tickLblPos val="nextTo"/>
        <c:spPr>
          <a:ln w="3175">
            <a:solidFill>
              <a:srgbClr val="000000"/>
            </a:solidFill>
          </a:ln>
        </c:spPr>
        <c:crossAx val="32473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Fe</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data'!$Y$6:$Y$60</c:f>
              <c:numCache>
                <c:ptCount val="55"/>
                <c:pt idx="0">
                  <c:v>0.2142857142857143</c:v>
                </c:pt>
                <c:pt idx="1">
                  <c:v>0.2142857142857143</c:v>
                </c:pt>
                <c:pt idx="2">
                  <c:v>0.2142857142857143</c:v>
                </c:pt>
                <c:pt idx="3">
                  <c:v>0.6357142857142857</c:v>
                </c:pt>
                <c:pt idx="4">
                  <c:v>0.2142857142857143</c:v>
                </c:pt>
                <c:pt idx="5">
                  <c:v>0.2142857142857143</c:v>
                </c:pt>
                <c:pt idx="6">
                  <c:v>0.2142857142857143</c:v>
                </c:pt>
                <c:pt idx="7">
                  <c:v>0.2642857142857143</c:v>
                </c:pt>
                <c:pt idx="8">
                  <c:v>0.2142857142857143</c:v>
                </c:pt>
                <c:pt idx="9">
                  <c:v>0.2142857142857143</c:v>
                </c:pt>
                <c:pt idx="10">
                  <c:v>0.2142857142857143</c:v>
                </c:pt>
                <c:pt idx="11">
                  <c:v>0.2142857142857143</c:v>
                </c:pt>
                <c:pt idx="12">
                  <c:v>0.2142857142857143</c:v>
                </c:pt>
                <c:pt idx="13">
                  <c:v>0.3464285714285714</c:v>
                </c:pt>
                <c:pt idx="14">
                  <c:v>0.2142857142857143</c:v>
                </c:pt>
                <c:pt idx="15">
                  <c:v>0.2142857142857143</c:v>
                </c:pt>
                <c:pt idx="16">
                  <c:v>0.2142857142857143</c:v>
                </c:pt>
                <c:pt idx="17">
                  <c:v>0.2142857142857143</c:v>
                </c:pt>
                <c:pt idx="18">
                  <c:v>0.2142857142857143</c:v>
                </c:pt>
                <c:pt idx="19">
                  <c:v>0.2142857142857143</c:v>
                </c:pt>
                <c:pt idx="20">
                  <c:v>0.2142857142857143</c:v>
                </c:pt>
                <c:pt idx="21">
                  <c:v>0.2142857142857143</c:v>
                </c:pt>
                <c:pt idx="22">
                  <c:v>0.6071428571428572</c:v>
                </c:pt>
                <c:pt idx="23">
                  <c:v>0.2142857142857143</c:v>
                </c:pt>
                <c:pt idx="24">
                  <c:v>0.2142857142857143</c:v>
                </c:pt>
                <c:pt idx="25">
                  <c:v>0.2142857142857143</c:v>
                </c:pt>
                <c:pt idx="26">
                  <c:v>0.2142857142857143</c:v>
                </c:pt>
                <c:pt idx="27">
                  <c:v>0.2142857142857143</c:v>
                </c:pt>
                <c:pt idx="28">
                  <c:v>0.2142857142857143</c:v>
                </c:pt>
                <c:pt idx="29">
                  <c:v>0.2142857142857143</c:v>
                </c:pt>
                <c:pt idx="30">
                  <c:v>0.2142857142857143</c:v>
                </c:pt>
                <c:pt idx="31">
                  <c:v>0.2142857142857143</c:v>
                </c:pt>
                <c:pt idx="32">
                  <c:v>0.2142857142857143</c:v>
                </c:pt>
                <c:pt idx="33">
                  <c:v>0.2142857142857143</c:v>
                </c:pt>
                <c:pt idx="34">
                  <c:v>0.2142857142857143</c:v>
                </c:pt>
                <c:pt idx="35">
                  <c:v>0.2142857142857143</c:v>
                </c:pt>
                <c:pt idx="36">
                  <c:v>0.2142857142857143</c:v>
                </c:pt>
                <c:pt idx="37">
                  <c:v>0.2142857142857143</c:v>
                </c:pt>
                <c:pt idx="38">
                  <c:v>0.2142857142857143</c:v>
                </c:pt>
                <c:pt idx="39">
                  <c:v>0.2142857142857143</c:v>
                </c:pt>
                <c:pt idx="40">
                  <c:v>0.2142857142857143</c:v>
                </c:pt>
                <c:pt idx="41">
                  <c:v>0.2142857142857143</c:v>
                </c:pt>
                <c:pt idx="42">
                  <c:v>0.2142857142857143</c:v>
                </c:pt>
                <c:pt idx="43">
                  <c:v>0.2142857142857143</c:v>
                </c:pt>
                <c:pt idx="44">
                  <c:v>0.2142857142857143</c:v>
                </c:pt>
                <c:pt idx="45">
                  <c:v>0.2142857142857143</c:v>
                </c:pt>
                <c:pt idx="46">
                  <c:v>0.35</c:v>
                </c:pt>
                <c:pt idx="47">
                  <c:v>0.2142857142857143</c:v>
                </c:pt>
                <c:pt idx="48">
                  <c:v>0.2142857142857143</c:v>
                </c:pt>
                <c:pt idx="49">
                  <c:v>0.2142857142857143</c:v>
                </c:pt>
                <c:pt idx="50">
                  <c:v>0.2142857142857143</c:v>
                </c:pt>
                <c:pt idx="51">
                  <c:v>0.2142857142857143</c:v>
                </c:pt>
                <c:pt idx="52">
                  <c:v>0.2142857142857143</c:v>
                </c:pt>
                <c:pt idx="53">
                  <c:v>0.2142857142857143</c:v>
                </c:pt>
                <c:pt idx="54">
                  <c:v>0.2142857142857143</c:v>
                </c:pt>
              </c:numCache>
            </c:numRef>
          </c:val>
          <c:smooth val="0"/>
        </c:ser>
        <c:marker val="1"/>
        <c:axId val="26303788"/>
        <c:axId val="35407501"/>
      </c:lineChart>
      <c:dateAx>
        <c:axId val="26303788"/>
        <c:scaling>
          <c:orientation val="minMax"/>
          <c:max val="3579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097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35407501"/>
        <c:crosses val="autoZero"/>
        <c:auto val="0"/>
        <c:baseTimeUnit val="days"/>
        <c:majorUnit val="12"/>
        <c:majorTimeUnit val="months"/>
        <c:minorUnit val="12"/>
        <c:minorTimeUnit val="months"/>
        <c:noMultiLvlLbl val="0"/>
      </c:dateAx>
      <c:valAx>
        <c:axId val="35407501"/>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0" sourceLinked="0"/>
        <c:majorTickMark val="out"/>
        <c:minorTickMark val="none"/>
        <c:tickLblPos val="nextTo"/>
        <c:spPr>
          <a:ln w="3175">
            <a:solidFill>
              <a:srgbClr val="000000"/>
            </a:solidFill>
          </a:ln>
        </c:spPr>
        <c:crossAx val="26303788"/>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Mharcaidh Snow - Site D
H</a:t>
            </a:r>
          </a:p>
        </c:rich>
      </c:tx>
      <c:layout>
        <c:manualLayout>
          <c:xMode val="factor"/>
          <c:yMode val="factor"/>
          <c:x val="0.00175"/>
          <c:y val="0"/>
        </c:manualLayout>
      </c:layout>
      <c:spPr>
        <a:noFill/>
        <a:ln>
          <a:noFill/>
        </a:ln>
      </c:spPr>
    </c:title>
    <c:plotArea>
      <c:layout>
        <c:manualLayout>
          <c:xMode val="edge"/>
          <c:yMode val="edge"/>
          <c:x val="0.06225"/>
          <c:y val="0.18625"/>
          <c:w val="0.92125"/>
          <c:h val="0.647"/>
        </c:manualLayout>
      </c:layout>
      <c:lineChart>
        <c:grouping val="standard"/>
        <c:varyColors val="0"/>
        <c:ser>
          <c:idx val="0"/>
          <c:order val="0"/>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6"/>
            <c:spPr>
              <a:solidFill>
                <a:srgbClr val="FF0000"/>
              </a:solidFill>
              <a:ln>
                <a:solidFill>
                  <a:srgbClr val="FF0000"/>
                </a:solidFill>
              </a:ln>
            </c:spPr>
          </c:marker>
          <c:cat>
            <c:strRef>
              <c:f>'Snow Site D data'!$B$6:$B$60</c:f>
              <c:strCache>
                <c:ptCount val="55"/>
                <c:pt idx="0">
                  <c:v>33596</c:v>
                </c:pt>
                <c:pt idx="1">
                  <c:v>33608</c:v>
                </c:pt>
                <c:pt idx="2">
                  <c:v>33613</c:v>
                </c:pt>
                <c:pt idx="3">
                  <c:v>33638</c:v>
                </c:pt>
                <c:pt idx="4">
                  <c:v>33645</c:v>
                </c:pt>
                <c:pt idx="5">
                  <c:v>33653</c:v>
                </c:pt>
                <c:pt idx="6">
                  <c:v>33688</c:v>
                </c:pt>
                <c:pt idx="7">
                  <c:v>33698</c:v>
                </c:pt>
                <c:pt idx="8">
                  <c:v>33708</c:v>
                </c:pt>
                <c:pt idx="9">
                  <c:v>33726</c:v>
                </c:pt>
                <c:pt idx="10">
                  <c:v>33734</c:v>
                </c:pt>
                <c:pt idx="11">
                  <c:v>33905</c:v>
                </c:pt>
                <c:pt idx="12">
                  <c:v>33912</c:v>
                </c:pt>
                <c:pt idx="13">
                  <c:v>33936</c:v>
                </c:pt>
                <c:pt idx="14">
                  <c:v>33943</c:v>
                </c:pt>
                <c:pt idx="15">
                  <c:v>33964</c:v>
                </c:pt>
                <c:pt idx="16">
                  <c:v>33988</c:v>
                </c:pt>
                <c:pt idx="17">
                  <c:v>34020</c:v>
                </c:pt>
                <c:pt idx="18">
                  <c:v>34029</c:v>
                </c:pt>
                <c:pt idx="19">
                  <c:v>34054</c:v>
                </c:pt>
                <c:pt idx="20">
                  <c:v>34259</c:v>
                </c:pt>
                <c:pt idx="21">
                  <c:v>34286</c:v>
                </c:pt>
                <c:pt idx="22">
                  <c:v>34300</c:v>
                </c:pt>
                <c:pt idx="23">
                  <c:v>34329</c:v>
                </c:pt>
                <c:pt idx="24">
                  <c:v>34413</c:v>
                </c:pt>
                <c:pt idx="25">
                  <c:v>34419</c:v>
                </c:pt>
                <c:pt idx="26">
                  <c:v>34441</c:v>
                </c:pt>
                <c:pt idx="27">
                  <c:v>34711</c:v>
                </c:pt>
                <c:pt idx="28">
                  <c:v>34748</c:v>
                </c:pt>
                <c:pt idx="29">
                  <c:v>34755</c:v>
                </c:pt>
                <c:pt idx="30">
                  <c:v>34777</c:v>
                </c:pt>
                <c:pt idx="31">
                  <c:v>34805</c:v>
                </c:pt>
                <c:pt idx="32">
                  <c:v>34812</c:v>
                </c:pt>
                <c:pt idx="33">
                  <c:v>34833</c:v>
                </c:pt>
                <c:pt idx="34">
                  <c:v>34839</c:v>
                </c:pt>
                <c:pt idx="35">
                  <c:v>35020</c:v>
                </c:pt>
                <c:pt idx="36">
                  <c:v>35042</c:v>
                </c:pt>
                <c:pt idx="37">
                  <c:v>35087</c:v>
                </c:pt>
                <c:pt idx="38">
                  <c:v>35098</c:v>
                </c:pt>
                <c:pt idx="39">
                  <c:v>35119</c:v>
                </c:pt>
                <c:pt idx="40">
                  <c:v>35141</c:v>
                </c:pt>
                <c:pt idx="41">
                  <c:v>35155</c:v>
                </c:pt>
                <c:pt idx="42">
                  <c:v>35190</c:v>
                </c:pt>
                <c:pt idx="43">
                  <c:v>35203</c:v>
                </c:pt>
                <c:pt idx="44">
                  <c:v>35386</c:v>
                </c:pt>
                <c:pt idx="45">
                  <c:v>35428</c:v>
                </c:pt>
                <c:pt idx="46">
                  <c:v>35463</c:v>
                </c:pt>
                <c:pt idx="47">
                  <c:v>35476</c:v>
                </c:pt>
                <c:pt idx="48">
                  <c:v>35497</c:v>
                </c:pt>
                <c:pt idx="49">
                  <c:v>35764</c:v>
                </c:pt>
                <c:pt idx="50">
                  <c:v>35799</c:v>
                </c:pt>
                <c:pt idx="51">
                  <c:v>35820</c:v>
                </c:pt>
                <c:pt idx="52">
                  <c:v>35848</c:v>
                </c:pt>
                <c:pt idx="53">
                  <c:v>35862</c:v>
                </c:pt>
                <c:pt idx="54">
                  <c:v>35890</c:v>
                </c:pt>
              </c:strCache>
            </c:strRef>
          </c:cat>
          <c:val>
            <c:numRef>
              <c:f>'Snow Site D data'!$AP$6:$AP$60</c:f>
              <c:numCache>
                <c:ptCount val="55"/>
                <c:pt idx="0">
                  <c:v>0.8709635899560815</c:v>
                </c:pt>
                <c:pt idx="1">
                  <c:v>1.9498445997580456</c:v>
                </c:pt>
                <c:pt idx="2">
                  <c:v>2.5118864315095824</c:v>
                </c:pt>
                <c:pt idx="3">
                  <c:v>2.6302679918953817</c:v>
                </c:pt>
                <c:pt idx="4">
                  <c:v>2.570395782768865</c:v>
                </c:pt>
                <c:pt idx="5">
                  <c:v>7.079457843841375</c:v>
                </c:pt>
                <c:pt idx="6">
                  <c:v>4.466835921509635</c:v>
                </c:pt>
                <c:pt idx="7">
                  <c:v>23.988329190194907</c:v>
                </c:pt>
                <c:pt idx="8">
                  <c:v>7.244359600749907</c:v>
                </c:pt>
                <c:pt idx="9">
                  <c:v>3.890451449942805</c:v>
                </c:pt>
                <c:pt idx="10">
                  <c:v>4.265795188015926</c:v>
                </c:pt>
                <c:pt idx="11">
                  <c:v>14.68926277643867</c:v>
                </c:pt>
                <c:pt idx="12">
                  <c:v>15.81248039270383</c:v>
                </c:pt>
                <c:pt idx="13">
                  <c:v>5.248074602497724</c:v>
                </c:pt>
                <c:pt idx="14">
                  <c:v>7.5857757502918375</c:v>
                </c:pt>
                <c:pt idx="15">
                  <c:v>7.413102413009179</c:v>
                </c:pt>
                <c:pt idx="16">
                  <c:v>4.897788193684467</c:v>
                </c:pt>
                <c:pt idx="17">
                  <c:v>4.677351412871982</c:v>
                </c:pt>
                <c:pt idx="18">
                  <c:v>21.82729911843004</c:v>
                </c:pt>
                <c:pt idx="19">
                  <c:v>6.760829753919819</c:v>
                </c:pt>
                <c:pt idx="20">
                  <c:v>3.890451449942805</c:v>
                </c:pt>
                <c:pt idx="21">
                  <c:v>5.623413251903492</c:v>
                </c:pt>
                <c:pt idx="22">
                  <c:v>72.11074791828992</c:v>
                </c:pt>
                <c:pt idx="23">
                  <c:v>22.181964198002195</c:v>
                </c:pt>
                <c:pt idx="24">
                  <c:v>8.31763771102671</c:v>
                </c:pt>
                <c:pt idx="25">
                  <c:v>5.754399373371567</c:v>
                </c:pt>
                <c:pt idx="26">
                  <c:v>3.467368504525317</c:v>
                </c:pt>
                <c:pt idx="27">
                  <c:v>3.801893963205613</c:v>
                </c:pt>
                <c:pt idx="28">
                  <c:v>3.467368504525317</c:v>
                </c:pt>
                <c:pt idx="29">
                  <c:v>3.1622776601683795</c:v>
                </c:pt>
                <c:pt idx="30">
                  <c:v>0.4168693834703355</c:v>
                </c:pt>
                <c:pt idx="31">
                  <c:v>3.801893963205613</c:v>
                </c:pt>
                <c:pt idx="32">
                  <c:v>7.244359600749907</c:v>
                </c:pt>
                <c:pt idx="33">
                  <c:v>5.128613839913649</c:v>
                </c:pt>
                <c:pt idx="34">
                  <c:v>5.888436553555884</c:v>
                </c:pt>
                <c:pt idx="35">
                  <c:v>2.1379620895022327</c:v>
                </c:pt>
                <c:pt idx="36">
                  <c:v>46.88133821452658</c:v>
                </c:pt>
                <c:pt idx="37">
                  <c:v>77.44617978025194</c:v>
                </c:pt>
                <c:pt idx="38">
                  <c:v>10.715193052376073</c:v>
                </c:pt>
                <c:pt idx="39">
                  <c:v>5.495408738576249</c:v>
                </c:pt>
                <c:pt idx="40">
                  <c:v>56.36376558259549</c:v>
                </c:pt>
                <c:pt idx="41">
                  <c:v>14.256075936021885</c:v>
                </c:pt>
                <c:pt idx="42">
                  <c:v>4.466835921509635</c:v>
                </c:pt>
                <c:pt idx="43">
                  <c:v>16.292960326397218</c:v>
                </c:pt>
                <c:pt idx="44">
                  <c:v>6.918309709189363</c:v>
                </c:pt>
                <c:pt idx="45">
                  <c:v>12.274392311584089</c:v>
                </c:pt>
                <c:pt idx="46">
                  <c:v>54.8276964920854</c:v>
                </c:pt>
                <c:pt idx="47">
                  <c:v>5.248074602497724</c:v>
                </c:pt>
                <c:pt idx="48">
                  <c:v>3.7153522909717283</c:v>
                </c:pt>
                <c:pt idx="49">
                  <c:v>1.2912192736135335</c:v>
                </c:pt>
                <c:pt idx="50">
                  <c:v>2.4490632418447467</c:v>
                </c:pt>
                <c:pt idx="52">
                  <c:v>2.046444636724674</c:v>
                </c:pt>
                <c:pt idx="53">
                  <c:v>23.28091257665009</c:v>
                </c:pt>
                <c:pt idx="54">
                  <c:v>1.7179083871575893</c:v>
                </c:pt>
              </c:numCache>
            </c:numRef>
          </c:val>
          <c:smooth val="0"/>
        </c:ser>
        <c:marker val="1"/>
        <c:axId val="50232054"/>
        <c:axId val="49435303"/>
      </c:lineChart>
      <c:dateAx>
        <c:axId val="50232054"/>
        <c:scaling>
          <c:orientation val="minMax"/>
          <c:max val="35796"/>
          <c:min val="33239"/>
        </c:scaling>
        <c:axPos val="b"/>
        <c:title>
          <c:tx>
            <c:rich>
              <a:bodyPr vert="horz" rot="0" anchor="ctr"/>
              <a:lstStyle/>
              <a:p>
                <a:pPr algn="ctr">
                  <a:defRPr/>
                </a:pPr>
                <a:r>
                  <a:rPr lang="en-US" cap="none" sz="1075" b="1" i="0" u="none" baseline="0">
                    <a:solidFill>
                      <a:srgbClr val="000000"/>
                    </a:solidFill>
                    <a:latin typeface="Arial"/>
                    <a:ea typeface="Arial"/>
                    <a:cs typeface="Arial"/>
                  </a:rPr>
                  <a:t>Date
</a:t>
                </a:r>
                <a:r>
                  <a:rPr lang="en-US" cap="none" sz="1075" b="1" i="0"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The James Hutton Institute 2011</a:t>
                </a:r>
              </a:p>
            </c:rich>
          </c:tx>
          <c:layout>
            <c:manualLayout>
              <c:xMode val="factor"/>
              <c:yMode val="factor"/>
              <c:x val="0"/>
              <c:y val="-0.01025"/>
            </c:manualLayout>
          </c:layout>
          <c:overlay val="0"/>
          <c:spPr>
            <a:noFill/>
            <a:ln>
              <a:noFill/>
            </a:ln>
          </c:spPr>
        </c:title>
        <c:delete val="0"/>
        <c:numFmt formatCode="yyyy" sourceLinked="0"/>
        <c:majorTickMark val="out"/>
        <c:minorTickMark val="none"/>
        <c:tickLblPos val="nextTo"/>
        <c:spPr>
          <a:ln w="3175">
            <a:solidFill>
              <a:srgbClr val="000000"/>
            </a:solidFill>
          </a:ln>
        </c:spPr>
        <c:txPr>
          <a:bodyPr vert="horz" rot="0"/>
          <a:lstStyle/>
          <a:p>
            <a:pPr>
              <a:defRPr lang="en-US" cap="none" sz="900" b="1" i="0" u="none" baseline="0">
                <a:solidFill>
                  <a:srgbClr val="000000"/>
                </a:solidFill>
                <a:latin typeface="Arial"/>
                <a:ea typeface="Arial"/>
                <a:cs typeface="Arial"/>
              </a:defRPr>
            </a:pPr>
          </a:p>
        </c:txPr>
        <c:crossAx val="49435303"/>
        <c:crosses val="autoZero"/>
        <c:auto val="0"/>
        <c:baseTimeUnit val="days"/>
        <c:majorUnit val="12"/>
        <c:majorTimeUnit val="months"/>
        <c:minorUnit val="12"/>
        <c:minorTimeUnit val="months"/>
        <c:noMultiLvlLbl val="0"/>
      </c:dateAx>
      <c:valAx>
        <c:axId val="49435303"/>
        <c:scaling>
          <c:orientation val="minMax"/>
        </c:scaling>
        <c:axPos val="l"/>
        <c:title>
          <c:tx>
            <c:rich>
              <a:bodyPr vert="horz" rot="-5400000" anchor="ctr"/>
              <a:lstStyle/>
              <a:p>
                <a:pPr algn="ctr">
                  <a:defRPr/>
                </a:pPr>
                <a:r>
                  <a:rPr lang="en-US" cap="none" sz="1075" b="1" i="0" u="none" baseline="0">
                    <a:solidFill>
                      <a:srgbClr val="000000"/>
                    </a:solidFill>
                    <a:latin typeface="Arial"/>
                    <a:ea typeface="Arial"/>
                    <a:cs typeface="Arial"/>
                  </a:rPr>
                  <a:t>µeql</a:t>
                </a:r>
                <a:r>
                  <a:rPr lang="en-US" cap="none" sz="1075" b="1" i="0" u="none" baseline="30000">
                    <a:solidFill>
                      <a:srgbClr val="000000"/>
                    </a:solidFill>
                    <a:latin typeface="Arial"/>
                    <a:ea typeface="Arial"/>
                    <a:cs typeface="Arial"/>
                  </a:rPr>
                  <a:t>-1</a:t>
                </a:r>
              </a:p>
            </c:rich>
          </c:tx>
          <c:layout>
            <c:manualLayout>
              <c:xMode val="factor"/>
              <c:yMode val="factor"/>
              <c:x val="-0.003"/>
              <c:y val="-0.00125"/>
            </c:manualLayout>
          </c:layout>
          <c:overlay val="0"/>
          <c:spPr>
            <a:noFill/>
            <a:ln>
              <a:noFill/>
            </a:ln>
          </c:spPr>
        </c:title>
        <c:delete val="0"/>
        <c:numFmt formatCode="0" sourceLinked="0"/>
        <c:majorTickMark val="out"/>
        <c:minorTickMark val="none"/>
        <c:tickLblPos val="nextTo"/>
        <c:spPr>
          <a:ln w="3175">
            <a:solidFill>
              <a:srgbClr val="000000"/>
            </a:solidFill>
          </a:ln>
        </c:spPr>
        <c:crossAx val="50232054"/>
        <c:crossesAt val="1"/>
        <c:crossBetween val="between"/>
        <c:dispUnits/>
      </c:valAx>
      <c:spPr>
        <a:solidFill>
          <a:srgbClr val="FFFFC0"/>
        </a:solidFill>
        <a:ln w="3175">
          <a:noFill/>
        </a:ln>
      </c:spPr>
    </c:plotArea>
    <c:plotVisOnly val="1"/>
    <c:dispBlanksAs val="gap"/>
    <c:showDLblsOverMax val="0"/>
  </c:chart>
  <c:spPr>
    <a:solidFill>
      <a:srgbClr val="FFFFC0"/>
    </a:solidFill>
    <a:ln w="3175">
      <a:noFill/>
    </a:ln>
  </c:spPr>
  <c:txPr>
    <a:bodyPr vert="horz" rot="0"/>
    <a:lstStyle/>
    <a:p>
      <a:pPr>
        <a:defRPr lang="en-US" cap="none" sz="1075" b="1"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2"/>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3"/>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025"/>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1"/>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8"/>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495300</xdr:colOff>
      <xdr:row>12</xdr:row>
      <xdr:rowOff>57150</xdr:rowOff>
    </xdr:from>
    <xdr:to>
      <xdr:col>14</xdr:col>
      <xdr:colOff>295275</xdr:colOff>
      <xdr:row>36</xdr:row>
      <xdr:rowOff>142875</xdr:rowOff>
    </xdr:to>
    <xdr:graphicFrame>
      <xdr:nvGraphicFramePr>
        <xdr:cNvPr id="1" name="Chart 4"/>
        <xdr:cNvGraphicFramePr/>
      </xdr:nvGraphicFramePr>
      <xdr:xfrm>
        <a:off x="2933700" y="2000250"/>
        <a:ext cx="5895975" cy="39719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dimension ref="A1:CW71"/>
  <sheetViews>
    <sheetView zoomScalePageLayoutView="0" workbookViewId="0" topLeftCell="A45">
      <selection activeCell="Z5" sqref="Z4:Z5"/>
    </sheetView>
  </sheetViews>
  <sheetFormatPr defaultColWidth="9.140625" defaultRowHeight="12.75"/>
  <cols>
    <col min="2" max="2" width="9.7109375" style="0" customWidth="1"/>
    <col min="4" max="5" width="9.140625" style="28" customWidth="1"/>
    <col min="6" max="7" width="9.140625" style="77" customWidth="1"/>
    <col min="8" max="23" width="9.140625" style="28" customWidth="1"/>
    <col min="24" max="24" width="11.421875" style="0" bestFit="1" customWidth="1"/>
    <col min="43" max="43" width="12.00390625" style="28" bestFit="1" customWidth="1"/>
    <col min="44" max="44" width="12.8515625" style="0" bestFit="1" customWidth="1"/>
    <col min="45" max="45" width="12.28125" style="0" bestFit="1" customWidth="1"/>
    <col min="47" max="47" width="12.8515625" style="0" bestFit="1" customWidth="1"/>
    <col min="48" max="48" width="12.28125" style="0" bestFit="1" customWidth="1"/>
  </cols>
  <sheetData>
    <row r="1" spans="1:23" ht="15">
      <c r="A1" s="32" t="s">
        <v>32</v>
      </c>
      <c r="B1" s="1"/>
      <c r="C1" s="1"/>
      <c r="D1" s="33"/>
      <c r="E1" s="9" t="s">
        <v>30</v>
      </c>
      <c r="F1" s="34"/>
      <c r="G1" s="34"/>
      <c r="H1" s="34"/>
      <c r="I1" s="34"/>
      <c r="J1" s="34"/>
      <c r="K1" s="34"/>
      <c r="L1" s="34"/>
      <c r="M1" s="34"/>
      <c r="N1" s="33"/>
      <c r="O1" s="33"/>
      <c r="P1" s="33"/>
      <c r="Q1" s="33"/>
      <c r="R1" s="33"/>
      <c r="S1" s="33"/>
      <c r="T1" s="33"/>
      <c r="U1" s="33"/>
      <c r="V1" s="33"/>
      <c r="W1" s="33"/>
    </row>
    <row r="2" spans="1:101" s="16" customFormat="1" ht="12.75">
      <c r="A2" s="35" t="s">
        <v>33</v>
      </c>
      <c r="D2" s="24"/>
      <c r="F2" s="36"/>
      <c r="G2" s="2" t="s">
        <v>24</v>
      </c>
      <c r="V2" s="30"/>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row>
    <row r="3" spans="1:51" ht="15.75">
      <c r="A3" s="21" t="s">
        <v>34</v>
      </c>
      <c r="B3" s="21" t="s">
        <v>17</v>
      </c>
      <c r="C3" s="21" t="s">
        <v>18</v>
      </c>
      <c r="D3" s="37" t="s">
        <v>0</v>
      </c>
      <c r="E3" s="37" t="s">
        <v>1</v>
      </c>
      <c r="F3" s="37" t="s">
        <v>2</v>
      </c>
      <c r="G3" s="37" t="s">
        <v>3</v>
      </c>
      <c r="H3" s="37" t="s">
        <v>35</v>
      </c>
      <c r="I3" s="37" t="s">
        <v>36</v>
      </c>
      <c r="J3" s="37" t="s">
        <v>21</v>
      </c>
      <c r="K3" s="37" t="s">
        <v>4</v>
      </c>
      <c r="L3" s="37" t="s">
        <v>5</v>
      </c>
      <c r="M3" s="37" t="s">
        <v>6</v>
      </c>
      <c r="N3" s="37" t="s">
        <v>7</v>
      </c>
      <c r="O3" s="37" t="s">
        <v>8</v>
      </c>
      <c r="P3" s="37" t="s">
        <v>9</v>
      </c>
      <c r="Q3" s="37" t="s">
        <v>10</v>
      </c>
      <c r="R3" s="37" t="s">
        <v>11</v>
      </c>
      <c r="S3" s="37" t="s">
        <v>12</v>
      </c>
      <c r="T3" s="37" t="s">
        <v>13</v>
      </c>
      <c r="U3" s="37" t="s">
        <v>14</v>
      </c>
      <c r="V3" s="37" t="s">
        <v>15</v>
      </c>
      <c r="W3" s="37" t="s">
        <v>16</v>
      </c>
      <c r="X3" s="26" t="s">
        <v>31</v>
      </c>
      <c r="Y3" s="33" t="s">
        <v>0</v>
      </c>
      <c r="Z3" s="33" t="s">
        <v>1</v>
      </c>
      <c r="AA3" s="33" t="s">
        <v>2</v>
      </c>
      <c r="AB3" s="33" t="s">
        <v>3</v>
      </c>
      <c r="AC3" s="33" t="s">
        <v>35</v>
      </c>
      <c r="AD3" s="33" t="s">
        <v>36</v>
      </c>
      <c r="AE3" s="33" t="s">
        <v>21</v>
      </c>
      <c r="AF3" s="33" t="s">
        <v>4</v>
      </c>
      <c r="AG3" s="33" t="s">
        <v>5</v>
      </c>
      <c r="AH3" s="33" t="s">
        <v>6</v>
      </c>
      <c r="AI3" s="33" t="s">
        <v>7</v>
      </c>
      <c r="AJ3" s="33" t="s">
        <v>8</v>
      </c>
      <c r="AK3" s="33" t="s">
        <v>9</v>
      </c>
      <c r="AL3" s="33" t="s">
        <v>13</v>
      </c>
      <c r="AM3" s="33" t="s">
        <v>14</v>
      </c>
      <c r="AN3" s="33" t="s">
        <v>15</v>
      </c>
      <c r="AO3" s="33" t="s">
        <v>16</v>
      </c>
      <c r="AP3" s="38" t="s">
        <v>20</v>
      </c>
      <c r="AQ3" s="37" t="s">
        <v>31</v>
      </c>
      <c r="AR3" s="39" t="s">
        <v>25</v>
      </c>
      <c r="AS3" s="39" t="s">
        <v>26</v>
      </c>
      <c r="AT3" s="40" t="s">
        <v>27</v>
      </c>
      <c r="AU3" s="14" t="s">
        <v>28</v>
      </c>
      <c r="AV3" s="14" t="s">
        <v>29</v>
      </c>
      <c r="AW3" s="26"/>
      <c r="AX3" s="26"/>
      <c r="AY3" s="41"/>
    </row>
    <row r="4" spans="1:48" ht="14.25">
      <c r="A4" s="15"/>
      <c r="B4" s="15"/>
      <c r="C4" s="15"/>
      <c r="D4" s="37" t="s">
        <v>37</v>
      </c>
      <c r="E4" s="37" t="s">
        <v>37</v>
      </c>
      <c r="F4" s="37" t="s">
        <v>38</v>
      </c>
      <c r="G4" s="37" t="s">
        <v>38</v>
      </c>
      <c r="H4" s="37" t="s">
        <v>39</v>
      </c>
      <c r="I4" s="37" t="s">
        <v>39</v>
      </c>
      <c r="J4" s="37" t="s">
        <v>39</v>
      </c>
      <c r="K4" s="37" t="s">
        <v>39</v>
      </c>
      <c r="L4" s="37" t="s">
        <v>39</v>
      </c>
      <c r="M4" s="37" t="s">
        <v>39</v>
      </c>
      <c r="N4" s="37" t="s">
        <v>39</v>
      </c>
      <c r="O4" s="37" t="s">
        <v>39</v>
      </c>
      <c r="P4" s="37" t="s">
        <v>39</v>
      </c>
      <c r="Q4" s="37"/>
      <c r="R4" s="37" t="s">
        <v>19</v>
      </c>
      <c r="S4" s="5" t="s">
        <v>99</v>
      </c>
      <c r="T4" s="37" t="s">
        <v>39</v>
      </c>
      <c r="U4" s="37" t="s">
        <v>39</v>
      </c>
      <c r="V4" s="37" t="s">
        <v>39</v>
      </c>
      <c r="W4" s="37" t="s">
        <v>39</v>
      </c>
      <c r="X4" s="33" t="s">
        <v>39</v>
      </c>
      <c r="Y4" s="5" t="s">
        <v>22</v>
      </c>
      <c r="Z4" s="5" t="s">
        <v>22</v>
      </c>
      <c r="AA4" s="5" t="s">
        <v>40</v>
      </c>
      <c r="AB4" s="5" t="s">
        <v>40</v>
      </c>
      <c r="AC4" s="5" t="s">
        <v>40</v>
      </c>
      <c r="AD4" s="5" t="s">
        <v>40</v>
      </c>
      <c r="AE4" s="5" t="s">
        <v>40</v>
      </c>
      <c r="AF4" s="5" t="s">
        <v>40</v>
      </c>
      <c r="AG4" s="5" t="s">
        <v>40</v>
      </c>
      <c r="AH4" s="5" t="s">
        <v>40</v>
      </c>
      <c r="AI4" s="5" t="s">
        <v>40</v>
      </c>
      <c r="AJ4" s="5" t="s">
        <v>40</v>
      </c>
      <c r="AK4" s="5" t="s">
        <v>40</v>
      </c>
      <c r="AL4" s="5" t="s">
        <v>40</v>
      </c>
      <c r="AM4" s="5" t="s">
        <v>40</v>
      </c>
      <c r="AN4" s="5" t="s">
        <v>40</v>
      </c>
      <c r="AO4" s="5" t="s">
        <v>40</v>
      </c>
      <c r="AP4" s="5" t="s">
        <v>40</v>
      </c>
      <c r="AQ4" s="33" t="s">
        <v>40</v>
      </c>
      <c r="AR4" s="3"/>
      <c r="AS4" s="3"/>
      <c r="AT4" s="3"/>
      <c r="AU4" s="3"/>
      <c r="AV4" s="3"/>
    </row>
    <row r="5" spans="1:43" s="3" customFormat="1" ht="12.75">
      <c r="A5" s="11" t="s">
        <v>23</v>
      </c>
      <c r="B5" s="12"/>
      <c r="C5" s="12"/>
      <c r="D5" s="12">
        <v>0.006</v>
      </c>
      <c r="E5" s="12">
        <v>0.002</v>
      </c>
      <c r="F5" s="12">
        <v>0.02</v>
      </c>
      <c r="G5" s="12">
        <v>0.03</v>
      </c>
      <c r="H5" s="12">
        <v>0.01</v>
      </c>
      <c r="I5" s="12">
        <v>0.025</v>
      </c>
      <c r="J5" s="12">
        <v>0.005</v>
      </c>
      <c r="K5" s="13">
        <v>0.1</v>
      </c>
      <c r="L5" s="12">
        <v>0.01</v>
      </c>
      <c r="M5" s="12">
        <v>0.03</v>
      </c>
      <c r="N5" s="12">
        <v>0.01</v>
      </c>
      <c r="O5" s="12">
        <v>0.05</v>
      </c>
      <c r="P5" s="12">
        <v>0.4</v>
      </c>
      <c r="Q5" s="33"/>
      <c r="R5" s="42"/>
      <c r="S5" s="42"/>
      <c r="T5" s="12">
        <v>0.05</v>
      </c>
      <c r="U5" s="12">
        <v>0.07</v>
      </c>
      <c r="V5" s="12">
        <v>0.002</v>
      </c>
      <c r="W5" s="12">
        <v>0.002</v>
      </c>
      <c r="X5" s="6"/>
      <c r="AQ5" s="6"/>
    </row>
    <row r="6" spans="1:48" ht="12.75">
      <c r="A6" s="43" t="s">
        <v>41</v>
      </c>
      <c r="B6" s="4">
        <v>33596</v>
      </c>
      <c r="C6" s="3">
        <v>429029</v>
      </c>
      <c r="D6" s="44">
        <v>0.006</v>
      </c>
      <c r="E6" s="44">
        <v>0.002</v>
      </c>
      <c r="F6" s="45">
        <v>0.0317</v>
      </c>
      <c r="G6" s="45">
        <v>0.03</v>
      </c>
      <c r="H6" s="6">
        <v>0.038</v>
      </c>
      <c r="I6" s="6">
        <v>0.025</v>
      </c>
      <c r="J6" s="6">
        <v>0.011</v>
      </c>
      <c r="K6" s="6">
        <v>0.15</v>
      </c>
      <c r="L6" s="6">
        <v>0.19</v>
      </c>
      <c r="M6" s="6">
        <v>0.24</v>
      </c>
      <c r="N6" s="6">
        <v>1.9</v>
      </c>
      <c r="O6" s="6">
        <v>0.26</v>
      </c>
      <c r="P6" s="6">
        <v>3.3</v>
      </c>
      <c r="Q6" s="6">
        <v>6.06</v>
      </c>
      <c r="R6" s="46">
        <v>13</v>
      </c>
      <c r="S6" s="46">
        <v>14</v>
      </c>
      <c r="T6" s="45">
        <v>0.05</v>
      </c>
      <c r="U6" s="45">
        <v>0.24</v>
      </c>
      <c r="V6" s="45">
        <v>0.0086</v>
      </c>
      <c r="W6" s="45">
        <v>0.0131</v>
      </c>
      <c r="X6" s="6">
        <f>H6+I6</f>
        <v>0.063</v>
      </c>
      <c r="Y6" s="47">
        <f>$D6/56*2*1000</f>
        <v>0.2142857142857143</v>
      </c>
      <c r="Z6" s="47">
        <f>$E6/55*2*1000</f>
        <v>0.07272727272727272</v>
      </c>
      <c r="AA6" s="47">
        <f>$F6/27*3*1000</f>
        <v>3.5222222222222226</v>
      </c>
      <c r="AB6" s="47">
        <f>$G6/28*4*1000</f>
        <v>4.285714285714286</v>
      </c>
      <c r="AC6" s="47">
        <f>$H6/14*1*1000</f>
        <v>2.7142857142857144</v>
      </c>
      <c r="AD6" s="47">
        <f>$I6/14*1*1000</f>
        <v>1.7857142857142858</v>
      </c>
      <c r="AE6" s="47">
        <f>$J6/31*3*1000</f>
        <v>1.064516129032258</v>
      </c>
      <c r="AF6" s="47">
        <f>$K6/39*1*1000</f>
        <v>3.846153846153846</v>
      </c>
      <c r="AG6" s="47">
        <f>$L6/40*2*1000</f>
        <v>9.5</v>
      </c>
      <c r="AH6" s="47">
        <f>$M6/24*2*1000</f>
        <v>20</v>
      </c>
      <c r="AI6" s="47">
        <f>$N6/23*1*1000</f>
        <v>82.6086956521739</v>
      </c>
      <c r="AJ6" s="47">
        <f>$O6/32*2*1000</f>
        <v>16.25</v>
      </c>
      <c r="AK6" s="47">
        <f>$P6/35*1*1000</f>
        <v>94.28571428571428</v>
      </c>
      <c r="AL6" s="47">
        <f>$T6/31*3*1000</f>
        <v>4.838709677419355</v>
      </c>
      <c r="AM6" s="33">
        <f>$U6/32*2*1000</f>
        <v>15</v>
      </c>
      <c r="AN6" s="33">
        <f>$V6/63*2*1000</f>
        <v>0.273015873015873</v>
      </c>
      <c r="AO6" s="33">
        <f>$W6/65*2*1000</f>
        <v>0.4030769230769231</v>
      </c>
      <c r="AP6" s="26">
        <f>SUM(10^(6-Q6))</f>
        <v>0.8709635899560815</v>
      </c>
      <c r="AQ6" s="47">
        <f>AC6+AD6</f>
        <v>4.5</v>
      </c>
      <c r="AR6" s="48">
        <f>AC6+AF6+AG6+AH6+AI6</f>
        <v>118.66913521261347</v>
      </c>
      <c r="AS6" s="48">
        <f>AD6+AJ6+AK6</f>
        <v>112.32142857142856</v>
      </c>
      <c r="AT6" s="48">
        <f>AR6/AS6</f>
        <v>1.0565137634191344</v>
      </c>
      <c r="AU6" s="48">
        <f>(AF6+AG6+AH6+AI6)-(AD6+AJ6+AK6)</f>
        <v>3.6334209268991913</v>
      </c>
      <c r="AV6" s="48">
        <f>AI6/AK6</f>
        <v>0.8761528326745718</v>
      </c>
    </row>
    <row r="7" spans="1:51" ht="12.75">
      <c r="A7" s="43" t="s">
        <v>42</v>
      </c>
      <c r="B7" s="4">
        <v>33608</v>
      </c>
      <c r="C7" s="3">
        <v>429033</v>
      </c>
      <c r="D7" s="44">
        <v>0.006</v>
      </c>
      <c r="E7" s="44">
        <v>0.002</v>
      </c>
      <c r="F7" s="45">
        <v>0.0307</v>
      </c>
      <c r="G7" s="45">
        <v>0.03</v>
      </c>
      <c r="H7" s="6">
        <v>0.022</v>
      </c>
      <c r="I7" s="6">
        <v>0.025</v>
      </c>
      <c r="J7" s="6">
        <v>0.005</v>
      </c>
      <c r="K7" s="6">
        <v>0.11</v>
      </c>
      <c r="L7" s="6">
        <v>0.13</v>
      </c>
      <c r="M7" s="6">
        <v>0.14</v>
      </c>
      <c r="N7" s="6">
        <v>0.97</v>
      </c>
      <c r="O7" s="6">
        <v>0.138</v>
      </c>
      <c r="P7" s="6">
        <v>1.81</v>
      </c>
      <c r="Q7" s="6">
        <v>5.71</v>
      </c>
      <c r="R7" s="46">
        <v>14</v>
      </c>
      <c r="S7" s="46">
        <v>8</v>
      </c>
      <c r="T7" s="45">
        <v>0.05</v>
      </c>
      <c r="U7" s="45">
        <v>0.12</v>
      </c>
      <c r="V7" s="45">
        <v>0.0102</v>
      </c>
      <c r="W7" s="45">
        <v>0.0073</v>
      </c>
      <c r="X7" s="6">
        <f aca="true" t="shared" si="0" ref="X7:X60">H7+I7</f>
        <v>0.047</v>
      </c>
      <c r="Y7" s="47">
        <f aca="true" t="shared" si="1" ref="Y7:Y60">$D7/56*2*1000</f>
        <v>0.2142857142857143</v>
      </c>
      <c r="Z7" s="47">
        <f aca="true" t="shared" si="2" ref="Z7:Z60">$E7/55*2*1000</f>
        <v>0.07272727272727272</v>
      </c>
      <c r="AA7" s="47">
        <f aca="true" t="shared" si="3" ref="AA7:AA60">$F7/27*3*1000</f>
        <v>3.4111111111111114</v>
      </c>
      <c r="AB7" s="47">
        <f aca="true" t="shared" si="4" ref="AB7:AB60">$G7/28*4*1000</f>
        <v>4.285714285714286</v>
      </c>
      <c r="AC7" s="47">
        <f aca="true" t="shared" si="5" ref="AC7:AC60">$H7/14*1*1000</f>
        <v>1.5714285714285712</v>
      </c>
      <c r="AD7" s="47">
        <f aca="true" t="shared" si="6" ref="AD7:AD60">$I7/14*1*1000</f>
        <v>1.7857142857142858</v>
      </c>
      <c r="AE7" s="47">
        <f aca="true" t="shared" si="7" ref="AE7:AE60">$J7/31*3*1000</f>
        <v>0.4838709677419355</v>
      </c>
      <c r="AF7" s="47">
        <f aca="true" t="shared" si="8" ref="AF7:AF60">$K7/39*1*1000</f>
        <v>2.8205128205128207</v>
      </c>
      <c r="AG7" s="47">
        <f aca="true" t="shared" si="9" ref="AG7:AG60">$L7/40*2*1000</f>
        <v>6.500000000000001</v>
      </c>
      <c r="AH7" s="47">
        <f aca="true" t="shared" si="10" ref="AH7:AH60">$M7/24*2*1000</f>
        <v>11.666666666666668</v>
      </c>
      <c r="AI7" s="47">
        <f aca="true" t="shared" si="11" ref="AI7:AI60">$N7/23*1*1000</f>
        <v>42.173913043478265</v>
      </c>
      <c r="AJ7" s="47">
        <f aca="true" t="shared" si="12" ref="AJ7:AJ60">$O7/32*2*1000</f>
        <v>8.625</v>
      </c>
      <c r="AK7" s="47">
        <f aca="true" t="shared" si="13" ref="AK7:AK60">$P7/35*1*1000</f>
        <v>51.714285714285715</v>
      </c>
      <c r="AL7" s="47">
        <f aca="true" t="shared" si="14" ref="AL7:AL60">$T7/31*3*1000</f>
        <v>4.838709677419355</v>
      </c>
      <c r="AM7" s="33">
        <f aca="true" t="shared" si="15" ref="AM7:AM60">$U7/32*2*1000</f>
        <v>7.5</v>
      </c>
      <c r="AN7" s="33">
        <f aca="true" t="shared" si="16" ref="AN7:AN60">$V7/63*2*1000</f>
        <v>0.3238095238095238</v>
      </c>
      <c r="AO7" s="33">
        <f aca="true" t="shared" si="17" ref="AO7:AO60">$W7/65*2*1000</f>
        <v>0.22461538461538463</v>
      </c>
      <c r="AP7" s="26">
        <f aca="true" t="shared" si="18" ref="AP7:AP60">SUM(10^(6-Q7))</f>
        <v>1.9498445997580456</v>
      </c>
      <c r="AQ7" s="47">
        <f aca="true" t="shared" si="19" ref="AQ7:AQ60">AC7+AD7</f>
        <v>3.3571428571428568</v>
      </c>
      <c r="AR7" s="48">
        <f aca="true" t="shared" si="20" ref="AR7:AR60">AC7+AF7+AG7+AH7+AI7</f>
        <v>64.73252110208632</v>
      </c>
      <c r="AS7" s="48">
        <f aca="true" t="shared" si="21" ref="AS7:AS60">AD7+AJ7+AK7</f>
        <v>62.125</v>
      </c>
      <c r="AT7" s="48">
        <f aca="true" t="shared" si="22" ref="AT7:AT60">AR7/AS7</f>
        <v>1.041972170657325</v>
      </c>
      <c r="AU7" s="48">
        <f aca="true" t="shared" si="23" ref="AU7:AU60">(AF7+AG7+AH7+AI7)-(AD7+AJ7+AK7)</f>
        <v>1.0360925306577542</v>
      </c>
      <c r="AV7" s="48">
        <f aca="true" t="shared" si="24" ref="AV7:AV60">AI7/AK7</f>
        <v>0.8155176555368725</v>
      </c>
      <c r="AW7" s="26"/>
      <c r="AX7" s="41"/>
      <c r="AY7" s="26"/>
    </row>
    <row r="8" spans="1:51" ht="12.75">
      <c r="A8" s="43" t="s">
        <v>43</v>
      </c>
      <c r="B8" s="4">
        <v>33613</v>
      </c>
      <c r="C8" s="3">
        <v>429037</v>
      </c>
      <c r="D8" s="44">
        <v>0.006</v>
      </c>
      <c r="E8" s="44">
        <v>0.002</v>
      </c>
      <c r="F8" s="45">
        <v>0.0302</v>
      </c>
      <c r="G8" s="45">
        <v>0.03</v>
      </c>
      <c r="H8" s="6">
        <v>0.025</v>
      </c>
      <c r="I8" s="6">
        <v>0.032</v>
      </c>
      <c r="J8" s="6">
        <v>0.011</v>
      </c>
      <c r="K8" s="6">
        <v>0.11</v>
      </c>
      <c r="L8" s="6">
        <v>0.26</v>
      </c>
      <c r="M8" s="6">
        <v>0.12</v>
      </c>
      <c r="N8" s="6">
        <v>0.86</v>
      </c>
      <c r="O8" s="6">
        <v>0.119</v>
      </c>
      <c r="P8" s="6">
        <v>1.49</v>
      </c>
      <c r="Q8" s="6">
        <v>5.6</v>
      </c>
      <c r="R8" s="46">
        <v>13</v>
      </c>
      <c r="S8" s="46">
        <v>8</v>
      </c>
      <c r="T8" s="45">
        <v>0.05</v>
      </c>
      <c r="U8" s="45">
        <v>0.12</v>
      </c>
      <c r="V8" s="45">
        <v>0.0052</v>
      </c>
      <c r="W8" s="45">
        <v>0.0082</v>
      </c>
      <c r="X8" s="6">
        <f t="shared" si="0"/>
        <v>0.057</v>
      </c>
      <c r="Y8" s="47">
        <f t="shared" si="1"/>
        <v>0.2142857142857143</v>
      </c>
      <c r="Z8" s="47">
        <f t="shared" si="2"/>
        <v>0.07272727272727272</v>
      </c>
      <c r="AA8" s="47">
        <f t="shared" si="3"/>
        <v>3.355555555555555</v>
      </c>
      <c r="AB8" s="47">
        <f t="shared" si="4"/>
        <v>4.285714285714286</v>
      </c>
      <c r="AC8" s="47">
        <f t="shared" si="5"/>
        <v>1.7857142857142858</v>
      </c>
      <c r="AD8" s="47">
        <f t="shared" si="6"/>
        <v>2.285714285714286</v>
      </c>
      <c r="AE8" s="47">
        <f t="shared" si="7"/>
        <v>1.064516129032258</v>
      </c>
      <c r="AF8" s="47">
        <f t="shared" si="8"/>
        <v>2.8205128205128207</v>
      </c>
      <c r="AG8" s="47">
        <f t="shared" si="9"/>
        <v>13.000000000000002</v>
      </c>
      <c r="AH8" s="47">
        <f t="shared" si="10"/>
        <v>10</v>
      </c>
      <c r="AI8" s="47">
        <f t="shared" si="11"/>
        <v>37.391304347826086</v>
      </c>
      <c r="AJ8" s="47">
        <f t="shared" si="12"/>
        <v>7.4375</v>
      </c>
      <c r="AK8" s="47">
        <f t="shared" si="13"/>
        <v>42.57142857142857</v>
      </c>
      <c r="AL8" s="47">
        <f t="shared" si="14"/>
        <v>4.838709677419355</v>
      </c>
      <c r="AM8" s="33">
        <f t="shared" si="15"/>
        <v>7.5</v>
      </c>
      <c r="AN8" s="33">
        <f t="shared" si="16"/>
        <v>0.16507936507936508</v>
      </c>
      <c r="AO8" s="33">
        <f t="shared" si="17"/>
        <v>0.2523076923076923</v>
      </c>
      <c r="AP8" s="26">
        <f t="shared" si="18"/>
        <v>2.5118864315095824</v>
      </c>
      <c r="AQ8" s="47">
        <f t="shared" si="19"/>
        <v>4.071428571428572</v>
      </c>
      <c r="AR8" s="48">
        <f t="shared" si="20"/>
        <v>64.99753145405319</v>
      </c>
      <c r="AS8" s="48">
        <f t="shared" si="21"/>
        <v>52.294642857142854</v>
      </c>
      <c r="AT8" s="48">
        <f t="shared" si="22"/>
        <v>1.242909940729718</v>
      </c>
      <c r="AU8" s="48">
        <f t="shared" si="23"/>
        <v>10.917174311196057</v>
      </c>
      <c r="AV8" s="48">
        <f t="shared" si="24"/>
        <v>0.8783192296469216</v>
      </c>
      <c r="AW8" s="26"/>
      <c r="AX8" s="41"/>
      <c r="AY8" s="26"/>
    </row>
    <row r="9" spans="1:51" ht="12.75">
      <c r="A9" s="43" t="s">
        <v>44</v>
      </c>
      <c r="B9" s="4">
        <v>33638</v>
      </c>
      <c r="C9" s="3">
        <v>432152</v>
      </c>
      <c r="D9" s="6">
        <v>0.0178</v>
      </c>
      <c r="E9" s="49"/>
      <c r="F9" s="45">
        <v>0.0206</v>
      </c>
      <c r="G9" s="45">
        <v>0.03</v>
      </c>
      <c r="H9" s="49"/>
      <c r="I9" s="6">
        <v>0.19</v>
      </c>
      <c r="J9" s="6">
        <v>0.005</v>
      </c>
      <c r="K9" s="6">
        <v>0.1</v>
      </c>
      <c r="L9" s="6">
        <v>0.44</v>
      </c>
      <c r="M9" s="6">
        <v>0.05</v>
      </c>
      <c r="N9" s="6">
        <v>0.32</v>
      </c>
      <c r="O9" s="8">
        <v>2.62</v>
      </c>
      <c r="P9" s="6">
        <v>0.72</v>
      </c>
      <c r="Q9" s="6">
        <v>5.58</v>
      </c>
      <c r="R9" s="46">
        <v>11</v>
      </c>
      <c r="S9" s="46">
        <v>4</v>
      </c>
      <c r="T9" s="45">
        <v>0.05</v>
      </c>
      <c r="U9" s="50">
        <v>2.53</v>
      </c>
      <c r="V9" s="45">
        <v>0.0068</v>
      </c>
      <c r="W9" s="51"/>
      <c r="X9" s="6"/>
      <c r="Y9" s="47">
        <f t="shared" si="1"/>
        <v>0.6357142857142857</v>
      </c>
      <c r="Z9" s="52"/>
      <c r="AA9" s="47">
        <f t="shared" si="3"/>
        <v>2.2888888888888888</v>
      </c>
      <c r="AB9" s="47">
        <f t="shared" si="4"/>
        <v>4.285714285714286</v>
      </c>
      <c r="AC9" s="52"/>
      <c r="AD9" s="47">
        <f t="shared" si="6"/>
        <v>13.571428571428571</v>
      </c>
      <c r="AE9" s="47">
        <f t="shared" si="7"/>
        <v>0.4838709677419355</v>
      </c>
      <c r="AF9" s="47">
        <f t="shared" si="8"/>
        <v>2.5641025641025643</v>
      </c>
      <c r="AG9" s="47">
        <f t="shared" si="9"/>
        <v>22</v>
      </c>
      <c r="AH9" s="47">
        <f t="shared" si="10"/>
        <v>4.166666666666667</v>
      </c>
      <c r="AI9" s="47">
        <f t="shared" si="11"/>
        <v>13.913043478260871</v>
      </c>
      <c r="AJ9" s="47">
        <f t="shared" si="12"/>
        <v>163.75</v>
      </c>
      <c r="AK9" s="47">
        <f t="shared" si="13"/>
        <v>20.57142857142857</v>
      </c>
      <c r="AL9" s="47">
        <f t="shared" si="14"/>
        <v>4.838709677419355</v>
      </c>
      <c r="AM9" s="33">
        <f t="shared" si="15"/>
        <v>158.125</v>
      </c>
      <c r="AN9" s="33">
        <f t="shared" si="16"/>
        <v>0.21587301587301588</v>
      </c>
      <c r="AO9" s="34"/>
      <c r="AP9" s="26">
        <f t="shared" si="18"/>
        <v>2.6302679918953817</v>
      </c>
      <c r="AQ9" s="47"/>
      <c r="AR9" s="48"/>
      <c r="AS9" s="48"/>
      <c r="AT9" s="48"/>
      <c r="AU9" s="48">
        <f t="shared" si="23"/>
        <v>-155.24904443382707</v>
      </c>
      <c r="AV9" s="48">
        <f t="shared" si="24"/>
        <v>0.676328502415459</v>
      </c>
      <c r="AW9" s="26"/>
      <c r="AX9" s="41"/>
      <c r="AY9" s="26"/>
    </row>
    <row r="10" spans="1:51" ht="12.75">
      <c r="A10" s="43" t="s">
        <v>45</v>
      </c>
      <c r="B10" s="4">
        <v>33645</v>
      </c>
      <c r="C10" s="3">
        <v>432156</v>
      </c>
      <c r="D10" s="44">
        <v>0.006</v>
      </c>
      <c r="E10" s="44">
        <v>0.002</v>
      </c>
      <c r="F10" s="45">
        <v>0.02</v>
      </c>
      <c r="G10" s="45">
        <v>0.03</v>
      </c>
      <c r="H10" s="6">
        <v>0.085</v>
      </c>
      <c r="I10" s="6">
        <v>0.038</v>
      </c>
      <c r="J10" s="6">
        <v>0.005</v>
      </c>
      <c r="K10" s="6">
        <v>0.32</v>
      </c>
      <c r="L10" s="6">
        <v>0.47</v>
      </c>
      <c r="M10" s="6">
        <v>0.29</v>
      </c>
      <c r="N10" s="6">
        <v>2.5</v>
      </c>
      <c r="O10" s="6">
        <v>0.36</v>
      </c>
      <c r="P10" s="6">
        <v>4.33</v>
      </c>
      <c r="Q10" s="6">
        <v>5.59</v>
      </c>
      <c r="R10" s="46">
        <v>15</v>
      </c>
      <c r="S10" s="46">
        <v>15</v>
      </c>
      <c r="T10" s="45">
        <v>0.05</v>
      </c>
      <c r="U10" s="45">
        <v>0.39</v>
      </c>
      <c r="V10" s="45">
        <v>0.0056</v>
      </c>
      <c r="W10" s="45">
        <v>0.0378</v>
      </c>
      <c r="X10" s="6">
        <f t="shared" si="0"/>
        <v>0.123</v>
      </c>
      <c r="Y10" s="47">
        <f t="shared" si="1"/>
        <v>0.2142857142857143</v>
      </c>
      <c r="Z10" s="47">
        <f t="shared" si="2"/>
        <v>0.07272727272727272</v>
      </c>
      <c r="AA10" s="47">
        <f t="shared" si="3"/>
        <v>2.2222222222222223</v>
      </c>
      <c r="AB10" s="47">
        <f t="shared" si="4"/>
        <v>4.285714285714286</v>
      </c>
      <c r="AC10" s="47">
        <f t="shared" si="5"/>
        <v>6.071428571428572</v>
      </c>
      <c r="AD10" s="47">
        <f t="shared" si="6"/>
        <v>2.7142857142857144</v>
      </c>
      <c r="AE10" s="47">
        <f t="shared" si="7"/>
        <v>0.4838709677419355</v>
      </c>
      <c r="AF10" s="47">
        <f t="shared" si="8"/>
        <v>8.205128205128204</v>
      </c>
      <c r="AG10" s="47">
        <f t="shared" si="9"/>
        <v>23.5</v>
      </c>
      <c r="AH10" s="47">
        <f t="shared" si="10"/>
        <v>24.166666666666668</v>
      </c>
      <c r="AI10" s="47">
        <f t="shared" si="11"/>
        <v>108.69565217391305</v>
      </c>
      <c r="AJ10" s="47">
        <f t="shared" si="12"/>
        <v>22.5</v>
      </c>
      <c r="AK10" s="47">
        <f t="shared" si="13"/>
        <v>123.71428571428572</v>
      </c>
      <c r="AL10" s="47">
        <f t="shared" si="14"/>
        <v>4.838709677419355</v>
      </c>
      <c r="AM10" s="33">
        <f t="shared" si="15"/>
        <v>24.375</v>
      </c>
      <c r="AN10" s="33">
        <f t="shared" si="16"/>
        <v>0.17777777777777778</v>
      </c>
      <c r="AO10" s="33">
        <f t="shared" si="17"/>
        <v>1.1630769230769231</v>
      </c>
      <c r="AP10" s="26">
        <f t="shared" si="18"/>
        <v>2.570395782768865</v>
      </c>
      <c r="AQ10" s="47">
        <f t="shared" si="19"/>
        <v>8.785714285714286</v>
      </c>
      <c r="AR10" s="48">
        <f t="shared" si="20"/>
        <v>170.63887561713648</v>
      </c>
      <c r="AS10" s="48">
        <f t="shared" si="21"/>
        <v>148.92857142857144</v>
      </c>
      <c r="AT10" s="48">
        <f t="shared" si="22"/>
        <v>1.145776622848878</v>
      </c>
      <c r="AU10" s="48">
        <f t="shared" si="23"/>
        <v>15.638875617136478</v>
      </c>
      <c r="AV10" s="48">
        <f t="shared" si="24"/>
        <v>0.878602269304147</v>
      </c>
      <c r="AW10" s="26"/>
      <c r="AX10" s="41"/>
      <c r="AY10" s="26"/>
    </row>
    <row r="11" spans="1:51" ht="12.75">
      <c r="A11" s="43" t="s">
        <v>46</v>
      </c>
      <c r="B11" s="4">
        <v>33653</v>
      </c>
      <c r="C11" s="3">
        <v>432160</v>
      </c>
      <c r="D11" s="44">
        <v>0.006</v>
      </c>
      <c r="E11" s="6">
        <v>0.004</v>
      </c>
      <c r="F11" s="45">
        <v>0.02</v>
      </c>
      <c r="G11" s="45">
        <v>0.03</v>
      </c>
      <c r="H11" s="6">
        <v>0.075</v>
      </c>
      <c r="I11" s="6">
        <v>0.058</v>
      </c>
      <c r="J11" s="6">
        <v>0.005</v>
      </c>
      <c r="K11" s="6">
        <v>0.18</v>
      </c>
      <c r="L11" s="6">
        <v>0.25</v>
      </c>
      <c r="M11" s="6">
        <v>0.43</v>
      </c>
      <c r="N11" s="6">
        <v>3.61</v>
      </c>
      <c r="O11" s="6">
        <v>0.54</v>
      </c>
      <c r="P11" s="6">
        <v>6.56</v>
      </c>
      <c r="Q11" s="6">
        <v>5.15</v>
      </c>
      <c r="R11" s="46">
        <v>16</v>
      </c>
      <c r="S11" s="46">
        <v>23</v>
      </c>
      <c r="T11" s="45">
        <v>0.05</v>
      </c>
      <c r="U11" s="45">
        <v>0.45</v>
      </c>
      <c r="V11" s="45">
        <v>0.002</v>
      </c>
      <c r="W11" s="45">
        <v>0.0128</v>
      </c>
      <c r="X11" s="6">
        <f t="shared" si="0"/>
        <v>0.133</v>
      </c>
      <c r="Y11" s="47">
        <f t="shared" si="1"/>
        <v>0.2142857142857143</v>
      </c>
      <c r="Z11" s="47">
        <f t="shared" si="2"/>
        <v>0.14545454545454545</v>
      </c>
      <c r="AA11" s="47">
        <f t="shared" si="3"/>
        <v>2.2222222222222223</v>
      </c>
      <c r="AB11" s="47">
        <f t="shared" si="4"/>
        <v>4.285714285714286</v>
      </c>
      <c r="AC11" s="47">
        <f t="shared" si="5"/>
        <v>5.357142857142857</v>
      </c>
      <c r="AD11" s="47">
        <f t="shared" si="6"/>
        <v>4.142857142857143</v>
      </c>
      <c r="AE11" s="47">
        <f t="shared" si="7"/>
        <v>0.4838709677419355</v>
      </c>
      <c r="AF11" s="47">
        <f t="shared" si="8"/>
        <v>4.615384615384615</v>
      </c>
      <c r="AG11" s="47">
        <f t="shared" si="9"/>
        <v>12.5</v>
      </c>
      <c r="AH11" s="47">
        <f t="shared" si="10"/>
        <v>35.833333333333336</v>
      </c>
      <c r="AI11" s="47">
        <f t="shared" si="11"/>
        <v>156.95652173913044</v>
      </c>
      <c r="AJ11" s="47">
        <f t="shared" si="12"/>
        <v>33.75</v>
      </c>
      <c r="AK11" s="47">
        <f t="shared" si="13"/>
        <v>187.42857142857142</v>
      </c>
      <c r="AL11" s="47">
        <f t="shared" si="14"/>
        <v>4.838709677419355</v>
      </c>
      <c r="AM11" s="33">
        <f t="shared" si="15"/>
        <v>28.125</v>
      </c>
      <c r="AN11" s="33">
        <f t="shared" si="16"/>
        <v>0.06349206349206349</v>
      </c>
      <c r="AO11" s="33">
        <f t="shared" si="17"/>
        <v>0.39384615384615385</v>
      </c>
      <c r="AP11" s="26">
        <f t="shared" si="18"/>
        <v>7.079457843841375</v>
      </c>
      <c r="AQ11" s="47">
        <f t="shared" si="19"/>
        <v>9.5</v>
      </c>
      <c r="AR11" s="48">
        <f t="shared" si="20"/>
        <v>215.26238254499123</v>
      </c>
      <c r="AS11" s="48">
        <f t="shared" si="21"/>
        <v>225.32142857142856</v>
      </c>
      <c r="AT11" s="48">
        <f t="shared" si="22"/>
        <v>0.9553569046219298</v>
      </c>
      <c r="AU11" s="48">
        <f t="shared" si="23"/>
        <v>-15.416188883580162</v>
      </c>
      <c r="AV11" s="48">
        <f t="shared" si="24"/>
        <v>0.8374204665959704</v>
      </c>
      <c r="AW11" s="26"/>
      <c r="AX11" s="41"/>
      <c r="AY11" s="26"/>
    </row>
    <row r="12" spans="1:51" ht="12.75">
      <c r="A12" s="43" t="s">
        <v>47</v>
      </c>
      <c r="B12" s="4">
        <v>33688</v>
      </c>
      <c r="C12" s="3">
        <v>432163</v>
      </c>
      <c r="D12" s="44">
        <v>0.006</v>
      </c>
      <c r="E12" s="44">
        <v>0.002</v>
      </c>
      <c r="F12" s="45">
        <v>0.02</v>
      </c>
      <c r="G12" s="45">
        <v>0.03</v>
      </c>
      <c r="H12" s="6">
        <v>0.058</v>
      </c>
      <c r="I12" s="6">
        <v>0.025</v>
      </c>
      <c r="J12" s="6">
        <v>0.005</v>
      </c>
      <c r="K12" s="6">
        <v>0.1</v>
      </c>
      <c r="L12" s="6">
        <v>0.07</v>
      </c>
      <c r="M12" s="6">
        <v>0.05</v>
      </c>
      <c r="N12" s="6">
        <v>0.48</v>
      </c>
      <c r="O12" s="6">
        <v>0.14</v>
      </c>
      <c r="P12" s="6">
        <v>1.2</v>
      </c>
      <c r="Q12" s="6">
        <v>5.35</v>
      </c>
      <c r="R12" s="46">
        <v>15</v>
      </c>
      <c r="S12" s="46">
        <v>5</v>
      </c>
      <c r="T12" s="45">
        <v>0.05</v>
      </c>
      <c r="U12" s="45">
        <v>0.09</v>
      </c>
      <c r="V12" s="6">
        <v>0.002</v>
      </c>
      <c r="W12" s="45">
        <v>0.0056</v>
      </c>
      <c r="X12" s="6">
        <f t="shared" si="0"/>
        <v>0.083</v>
      </c>
      <c r="Y12" s="47">
        <f t="shared" si="1"/>
        <v>0.2142857142857143</v>
      </c>
      <c r="Z12" s="47">
        <f t="shared" si="2"/>
        <v>0.07272727272727272</v>
      </c>
      <c r="AA12" s="47">
        <f t="shared" si="3"/>
        <v>2.2222222222222223</v>
      </c>
      <c r="AB12" s="47">
        <f t="shared" si="4"/>
        <v>4.285714285714286</v>
      </c>
      <c r="AC12" s="47">
        <f t="shared" si="5"/>
        <v>4.142857142857143</v>
      </c>
      <c r="AD12" s="47">
        <f t="shared" si="6"/>
        <v>1.7857142857142858</v>
      </c>
      <c r="AE12" s="47">
        <f t="shared" si="7"/>
        <v>0.4838709677419355</v>
      </c>
      <c r="AF12" s="47">
        <f t="shared" si="8"/>
        <v>2.5641025641025643</v>
      </c>
      <c r="AG12" s="47">
        <f t="shared" si="9"/>
        <v>3.5000000000000004</v>
      </c>
      <c r="AH12" s="47">
        <f t="shared" si="10"/>
        <v>4.166666666666667</v>
      </c>
      <c r="AI12" s="47">
        <f t="shared" si="11"/>
        <v>20.8695652173913</v>
      </c>
      <c r="AJ12" s="47">
        <f t="shared" si="12"/>
        <v>8.75</v>
      </c>
      <c r="AK12" s="47">
        <f t="shared" si="13"/>
        <v>34.285714285714285</v>
      </c>
      <c r="AL12" s="47">
        <f t="shared" si="14"/>
        <v>4.838709677419355</v>
      </c>
      <c r="AM12" s="33">
        <f t="shared" si="15"/>
        <v>5.625</v>
      </c>
      <c r="AN12" s="33">
        <f t="shared" si="16"/>
        <v>0.06349206349206349</v>
      </c>
      <c r="AO12" s="33">
        <f t="shared" si="17"/>
        <v>0.1723076923076923</v>
      </c>
      <c r="AP12" s="26">
        <f t="shared" si="18"/>
        <v>4.466835921509635</v>
      </c>
      <c r="AQ12" s="47">
        <f t="shared" si="19"/>
        <v>5.928571428571429</v>
      </c>
      <c r="AR12" s="48">
        <f t="shared" si="20"/>
        <v>35.24319159101768</v>
      </c>
      <c r="AS12" s="48">
        <f t="shared" si="21"/>
        <v>44.82142857142857</v>
      </c>
      <c r="AT12" s="48">
        <f t="shared" si="22"/>
        <v>0.786302282508761</v>
      </c>
      <c r="AU12" s="48">
        <f t="shared" si="23"/>
        <v>-13.721094123268038</v>
      </c>
      <c r="AV12" s="48">
        <f t="shared" si="24"/>
        <v>0.608695652173913</v>
      </c>
      <c r="AW12" s="26"/>
      <c r="AX12" s="41"/>
      <c r="AY12" s="26"/>
    </row>
    <row r="13" spans="1:51" ht="12.75">
      <c r="A13" s="43" t="s">
        <v>48</v>
      </c>
      <c r="B13" s="4">
        <v>33698</v>
      </c>
      <c r="C13" s="3">
        <v>432167</v>
      </c>
      <c r="D13" s="6">
        <v>0.0074</v>
      </c>
      <c r="E13" s="44">
        <v>0.002</v>
      </c>
      <c r="F13" s="45">
        <v>0.02</v>
      </c>
      <c r="G13" s="45">
        <v>0.03</v>
      </c>
      <c r="H13" s="6">
        <v>0.171</v>
      </c>
      <c r="I13" s="6">
        <v>0.256</v>
      </c>
      <c r="J13" s="6">
        <v>0.01</v>
      </c>
      <c r="K13" s="6">
        <v>0.24</v>
      </c>
      <c r="L13" s="6">
        <v>0.34</v>
      </c>
      <c r="M13" s="6">
        <v>0.7</v>
      </c>
      <c r="N13" s="6">
        <v>5.55</v>
      </c>
      <c r="O13" s="6">
        <v>0.94</v>
      </c>
      <c r="P13" s="6">
        <v>9.58</v>
      </c>
      <c r="Q13" s="6">
        <v>4.62</v>
      </c>
      <c r="R13" s="46">
        <v>16</v>
      </c>
      <c r="S13" s="46">
        <v>41</v>
      </c>
      <c r="T13" s="45">
        <v>0.05</v>
      </c>
      <c r="U13" s="45">
        <v>1.02</v>
      </c>
      <c r="V13" s="45">
        <v>0.0091</v>
      </c>
      <c r="W13" s="45">
        <v>0.011</v>
      </c>
      <c r="X13" s="6">
        <f t="shared" si="0"/>
        <v>0.42700000000000005</v>
      </c>
      <c r="Y13" s="47">
        <f t="shared" si="1"/>
        <v>0.2642857142857143</v>
      </c>
      <c r="Z13" s="47">
        <f t="shared" si="2"/>
        <v>0.07272727272727272</v>
      </c>
      <c r="AA13" s="47">
        <f t="shared" si="3"/>
        <v>2.2222222222222223</v>
      </c>
      <c r="AB13" s="47">
        <f t="shared" si="4"/>
        <v>4.285714285714286</v>
      </c>
      <c r="AC13" s="47">
        <f t="shared" si="5"/>
        <v>12.214285714285715</v>
      </c>
      <c r="AD13" s="47">
        <f t="shared" si="6"/>
        <v>18.28571428571429</v>
      </c>
      <c r="AE13" s="47">
        <f t="shared" si="7"/>
        <v>0.967741935483871</v>
      </c>
      <c r="AF13" s="47">
        <f t="shared" si="8"/>
        <v>6.153846153846154</v>
      </c>
      <c r="AG13" s="47">
        <f t="shared" si="9"/>
        <v>17</v>
      </c>
      <c r="AH13" s="47">
        <f t="shared" si="10"/>
        <v>58.33333333333333</v>
      </c>
      <c r="AI13" s="47">
        <f t="shared" si="11"/>
        <v>241.30434782608694</v>
      </c>
      <c r="AJ13" s="47">
        <f t="shared" si="12"/>
        <v>58.75</v>
      </c>
      <c r="AK13" s="47">
        <f t="shared" si="13"/>
        <v>273.7142857142857</v>
      </c>
      <c r="AL13" s="47">
        <f t="shared" si="14"/>
        <v>4.838709677419355</v>
      </c>
      <c r="AM13" s="33">
        <f t="shared" si="15"/>
        <v>63.75</v>
      </c>
      <c r="AN13" s="33">
        <f t="shared" si="16"/>
        <v>0.2888888888888889</v>
      </c>
      <c r="AO13" s="33">
        <f t="shared" si="17"/>
        <v>0.3384615384615385</v>
      </c>
      <c r="AP13" s="26">
        <f t="shared" si="18"/>
        <v>23.988329190194907</v>
      </c>
      <c r="AQ13" s="47">
        <f t="shared" si="19"/>
        <v>30.500000000000004</v>
      </c>
      <c r="AR13" s="48">
        <f t="shared" si="20"/>
        <v>335.0058130275521</v>
      </c>
      <c r="AS13" s="48">
        <f t="shared" si="21"/>
        <v>350.75</v>
      </c>
      <c r="AT13" s="48">
        <f t="shared" si="22"/>
        <v>0.9551127955168984</v>
      </c>
      <c r="AU13" s="48">
        <f t="shared" si="23"/>
        <v>-27.958472686733558</v>
      </c>
      <c r="AV13" s="48">
        <f t="shared" si="24"/>
        <v>0.8815920849596078</v>
      </c>
      <c r="AW13" s="26"/>
      <c r="AX13" s="41"/>
      <c r="AY13" s="26"/>
    </row>
    <row r="14" spans="1:51" ht="12.75">
      <c r="A14" s="43" t="s">
        <v>49</v>
      </c>
      <c r="B14" s="4">
        <v>33708</v>
      </c>
      <c r="C14" s="3">
        <v>432170</v>
      </c>
      <c r="D14" s="44">
        <v>0.006</v>
      </c>
      <c r="E14" s="44">
        <v>0.002</v>
      </c>
      <c r="F14" s="45">
        <v>0.02</v>
      </c>
      <c r="G14" s="45">
        <v>0.03</v>
      </c>
      <c r="H14" s="6">
        <v>0.033</v>
      </c>
      <c r="I14" s="6">
        <v>0.03</v>
      </c>
      <c r="J14" s="6">
        <v>0.005</v>
      </c>
      <c r="K14" s="6">
        <v>0.19</v>
      </c>
      <c r="L14" s="6">
        <v>0.22</v>
      </c>
      <c r="M14" s="6">
        <v>0.35</v>
      </c>
      <c r="N14" s="6">
        <v>3.11</v>
      </c>
      <c r="O14" s="6">
        <v>0.43</v>
      </c>
      <c r="P14" s="6">
        <v>5.59</v>
      </c>
      <c r="Q14" s="6">
        <v>5.14</v>
      </c>
      <c r="R14" s="46">
        <v>16</v>
      </c>
      <c r="S14" s="46">
        <v>22</v>
      </c>
      <c r="T14" s="45">
        <v>0.05</v>
      </c>
      <c r="U14" s="45">
        <v>0.42</v>
      </c>
      <c r="V14" s="45">
        <v>0.0032</v>
      </c>
      <c r="W14" s="45">
        <v>0.008</v>
      </c>
      <c r="X14" s="6">
        <f t="shared" si="0"/>
        <v>0.063</v>
      </c>
      <c r="Y14" s="47">
        <f t="shared" si="1"/>
        <v>0.2142857142857143</v>
      </c>
      <c r="Z14" s="47">
        <f t="shared" si="2"/>
        <v>0.07272727272727272</v>
      </c>
      <c r="AA14" s="47">
        <f t="shared" si="3"/>
        <v>2.2222222222222223</v>
      </c>
      <c r="AB14" s="47">
        <f t="shared" si="4"/>
        <v>4.285714285714286</v>
      </c>
      <c r="AC14" s="47">
        <f t="shared" si="5"/>
        <v>2.357142857142857</v>
      </c>
      <c r="AD14" s="47">
        <f t="shared" si="6"/>
        <v>2.142857142857143</v>
      </c>
      <c r="AE14" s="47">
        <f t="shared" si="7"/>
        <v>0.4838709677419355</v>
      </c>
      <c r="AF14" s="47">
        <f t="shared" si="8"/>
        <v>4.871794871794872</v>
      </c>
      <c r="AG14" s="47">
        <f t="shared" si="9"/>
        <v>11</v>
      </c>
      <c r="AH14" s="47">
        <f t="shared" si="10"/>
        <v>29.166666666666664</v>
      </c>
      <c r="AI14" s="47">
        <f t="shared" si="11"/>
        <v>135.2173913043478</v>
      </c>
      <c r="AJ14" s="47">
        <f t="shared" si="12"/>
        <v>26.875</v>
      </c>
      <c r="AK14" s="47">
        <f t="shared" si="13"/>
        <v>159.7142857142857</v>
      </c>
      <c r="AL14" s="47">
        <f t="shared" si="14"/>
        <v>4.838709677419355</v>
      </c>
      <c r="AM14" s="33">
        <f t="shared" si="15"/>
        <v>26.25</v>
      </c>
      <c r="AN14" s="33">
        <f t="shared" si="16"/>
        <v>0.10158730158730159</v>
      </c>
      <c r="AO14" s="33">
        <f t="shared" si="17"/>
        <v>0.24615384615384614</v>
      </c>
      <c r="AP14" s="26">
        <f t="shared" si="18"/>
        <v>7.244359600749907</v>
      </c>
      <c r="AQ14" s="47">
        <f t="shared" si="19"/>
        <v>4.5</v>
      </c>
      <c r="AR14" s="48">
        <f t="shared" si="20"/>
        <v>182.6129956999522</v>
      </c>
      <c r="AS14" s="48">
        <f t="shared" si="21"/>
        <v>188.73214285714283</v>
      </c>
      <c r="AT14" s="48">
        <f t="shared" si="22"/>
        <v>0.9675776099155383</v>
      </c>
      <c r="AU14" s="48">
        <f t="shared" si="23"/>
        <v>-8.476290014333472</v>
      </c>
      <c r="AV14" s="48">
        <f t="shared" si="24"/>
        <v>0.8466205180057557</v>
      </c>
      <c r="AW14" s="26"/>
      <c r="AX14" s="41"/>
      <c r="AY14" s="26"/>
    </row>
    <row r="15" spans="1:51" ht="12.75">
      <c r="A15" s="43" t="s">
        <v>50</v>
      </c>
      <c r="B15" s="4">
        <v>33726</v>
      </c>
      <c r="C15" s="3">
        <v>432173</v>
      </c>
      <c r="D15" s="44">
        <v>0.006</v>
      </c>
      <c r="E15" s="44">
        <v>0.002</v>
      </c>
      <c r="F15" s="45">
        <v>0.02</v>
      </c>
      <c r="G15" s="45">
        <v>0.03</v>
      </c>
      <c r="H15" s="6">
        <v>0.055</v>
      </c>
      <c r="I15" s="6">
        <v>0.034</v>
      </c>
      <c r="J15" s="6">
        <v>0.005</v>
      </c>
      <c r="K15" s="6">
        <v>0.77</v>
      </c>
      <c r="L15" s="6">
        <v>0.13</v>
      </c>
      <c r="M15" s="6">
        <v>0.18</v>
      </c>
      <c r="N15" s="6">
        <v>1.51</v>
      </c>
      <c r="O15" s="6">
        <v>0.27</v>
      </c>
      <c r="P15" s="6">
        <v>3.35</v>
      </c>
      <c r="Q15" s="6">
        <v>5.41</v>
      </c>
      <c r="R15" s="46">
        <v>9</v>
      </c>
      <c r="S15" s="46">
        <v>17</v>
      </c>
      <c r="T15" s="45">
        <v>0.05</v>
      </c>
      <c r="U15" s="45">
        <v>0.25</v>
      </c>
      <c r="V15" s="45">
        <v>0.005</v>
      </c>
      <c r="W15" s="45">
        <v>0.0114</v>
      </c>
      <c r="X15" s="6">
        <f t="shared" si="0"/>
        <v>0.089</v>
      </c>
      <c r="Y15" s="47">
        <f t="shared" si="1"/>
        <v>0.2142857142857143</v>
      </c>
      <c r="Z15" s="47">
        <f t="shared" si="2"/>
        <v>0.07272727272727272</v>
      </c>
      <c r="AA15" s="47">
        <f t="shared" si="3"/>
        <v>2.2222222222222223</v>
      </c>
      <c r="AB15" s="47">
        <f t="shared" si="4"/>
        <v>4.285714285714286</v>
      </c>
      <c r="AC15" s="47">
        <f t="shared" si="5"/>
        <v>3.928571428571429</v>
      </c>
      <c r="AD15" s="47">
        <f t="shared" si="6"/>
        <v>2.428571428571429</v>
      </c>
      <c r="AE15" s="47">
        <f t="shared" si="7"/>
        <v>0.4838709677419355</v>
      </c>
      <c r="AF15" s="47">
        <f t="shared" si="8"/>
        <v>19.743589743589745</v>
      </c>
      <c r="AG15" s="47">
        <f t="shared" si="9"/>
        <v>6.500000000000001</v>
      </c>
      <c r="AH15" s="47">
        <f t="shared" si="10"/>
        <v>15</v>
      </c>
      <c r="AI15" s="47">
        <f t="shared" si="11"/>
        <v>65.65217391304348</v>
      </c>
      <c r="AJ15" s="47">
        <f t="shared" si="12"/>
        <v>16.875</v>
      </c>
      <c r="AK15" s="47">
        <f t="shared" si="13"/>
        <v>95.71428571428571</v>
      </c>
      <c r="AL15" s="47">
        <f t="shared" si="14"/>
        <v>4.838709677419355</v>
      </c>
      <c r="AM15" s="33">
        <f t="shared" si="15"/>
        <v>15.625</v>
      </c>
      <c r="AN15" s="33">
        <f t="shared" si="16"/>
        <v>0.15873015873015872</v>
      </c>
      <c r="AO15" s="33">
        <f t="shared" si="17"/>
        <v>0.3507692307692308</v>
      </c>
      <c r="AP15" s="26">
        <f t="shared" si="18"/>
        <v>3.890451449942805</v>
      </c>
      <c r="AQ15" s="47">
        <f t="shared" si="19"/>
        <v>6.357142857142858</v>
      </c>
      <c r="AR15" s="48">
        <f t="shared" si="20"/>
        <v>110.82433508520467</v>
      </c>
      <c r="AS15" s="48">
        <f t="shared" si="21"/>
        <v>115.01785714285714</v>
      </c>
      <c r="AT15" s="48">
        <f t="shared" si="22"/>
        <v>0.9635402522545352</v>
      </c>
      <c r="AU15" s="48">
        <f t="shared" si="23"/>
        <v>-8.122093486223918</v>
      </c>
      <c r="AV15" s="48">
        <f t="shared" si="24"/>
        <v>0.6859182349123947</v>
      </c>
      <c r="AW15" s="26"/>
      <c r="AX15" s="41"/>
      <c r="AY15" s="26"/>
    </row>
    <row r="16" spans="1:51" ht="12.75">
      <c r="A16" s="43" t="s">
        <v>51</v>
      </c>
      <c r="B16" s="4">
        <v>33734</v>
      </c>
      <c r="C16" s="3">
        <v>432177</v>
      </c>
      <c r="D16" s="44">
        <v>0.006</v>
      </c>
      <c r="E16" s="44">
        <v>0.002</v>
      </c>
      <c r="F16" s="45">
        <v>0.02</v>
      </c>
      <c r="G16" s="45">
        <v>0.03</v>
      </c>
      <c r="H16" s="6">
        <v>0.043</v>
      </c>
      <c r="I16" s="6">
        <v>0.029</v>
      </c>
      <c r="J16" s="6">
        <v>0.005</v>
      </c>
      <c r="K16" s="6">
        <v>0.1</v>
      </c>
      <c r="L16" s="6">
        <v>0.05</v>
      </c>
      <c r="M16" s="6">
        <v>0.03</v>
      </c>
      <c r="N16" s="6">
        <v>0.21</v>
      </c>
      <c r="O16" s="6">
        <v>0.11</v>
      </c>
      <c r="P16" s="6">
        <v>0.78</v>
      </c>
      <c r="Q16" s="6">
        <v>5.37</v>
      </c>
      <c r="R16" s="46">
        <v>14</v>
      </c>
      <c r="S16" s="46">
        <v>4</v>
      </c>
      <c r="T16" s="45">
        <v>0.05</v>
      </c>
      <c r="U16" s="45">
        <v>0.07</v>
      </c>
      <c r="V16" s="45">
        <v>0.0043</v>
      </c>
      <c r="W16" s="45">
        <v>0.011</v>
      </c>
      <c r="X16" s="6">
        <f t="shared" si="0"/>
        <v>0.072</v>
      </c>
      <c r="Y16" s="47">
        <f t="shared" si="1"/>
        <v>0.2142857142857143</v>
      </c>
      <c r="Z16" s="47">
        <f t="shared" si="2"/>
        <v>0.07272727272727272</v>
      </c>
      <c r="AA16" s="47">
        <f t="shared" si="3"/>
        <v>2.2222222222222223</v>
      </c>
      <c r="AB16" s="47">
        <f t="shared" si="4"/>
        <v>4.285714285714286</v>
      </c>
      <c r="AC16" s="47">
        <f t="shared" si="5"/>
        <v>3.071428571428571</v>
      </c>
      <c r="AD16" s="47">
        <f t="shared" si="6"/>
        <v>2.0714285714285716</v>
      </c>
      <c r="AE16" s="47">
        <f t="shared" si="7"/>
        <v>0.4838709677419355</v>
      </c>
      <c r="AF16" s="47">
        <f t="shared" si="8"/>
        <v>2.5641025641025643</v>
      </c>
      <c r="AG16" s="47">
        <f t="shared" si="9"/>
        <v>2.5</v>
      </c>
      <c r="AH16" s="47">
        <f t="shared" si="10"/>
        <v>2.5</v>
      </c>
      <c r="AI16" s="47">
        <f t="shared" si="11"/>
        <v>9.130434782608695</v>
      </c>
      <c r="AJ16" s="47">
        <f t="shared" si="12"/>
        <v>6.875</v>
      </c>
      <c r="AK16" s="47">
        <f t="shared" si="13"/>
        <v>22.28571428571429</v>
      </c>
      <c r="AL16" s="47">
        <f t="shared" si="14"/>
        <v>4.838709677419355</v>
      </c>
      <c r="AM16" s="33">
        <f t="shared" si="15"/>
        <v>4.375</v>
      </c>
      <c r="AN16" s="33">
        <f t="shared" si="16"/>
        <v>0.1365079365079365</v>
      </c>
      <c r="AO16" s="33">
        <f t="shared" si="17"/>
        <v>0.3384615384615385</v>
      </c>
      <c r="AP16" s="26">
        <f t="shared" si="18"/>
        <v>4.265795188015926</v>
      </c>
      <c r="AQ16" s="47">
        <f t="shared" si="19"/>
        <v>5.142857142857142</v>
      </c>
      <c r="AR16" s="48">
        <f t="shared" si="20"/>
        <v>19.76596591813983</v>
      </c>
      <c r="AS16" s="48">
        <f t="shared" si="21"/>
        <v>31.23214285714286</v>
      </c>
      <c r="AT16" s="48">
        <f t="shared" si="22"/>
        <v>0.6328725508380962</v>
      </c>
      <c r="AU16" s="48">
        <f t="shared" si="23"/>
        <v>-14.537605510431604</v>
      </c>
      <c r="AV16" s="48">
        <f t="shared" si="24"/>
        <v>0.40969899665551834</v>
      </c>
      <c r="AW16" s="26"/>
      <c r="AX16" s="41"/>
      <c r="AY16" s="26"/>
    </row>
    <row r="17" spans="1:51" ht="12.75">
      <c r="A17" s="43" t="s">
        <v>52</v>
      </c>
      <c r="B17" s="4">
        <v>33905</v>
      </c>
      <c r="C17" s="3">
        <v>442289</v>
      </c>
      <c r="D17" s="44">
        <v>0.006</v>
      </c>
      <c r="E17" s="44">
        <v>0.002</v>
      </c>
      <c r="F17" s="45">
        <v>0.02</v>
      </c>
      <c r="G17" s="45">
        <v>0.03</v>
      </c>
      <c r="H17" s="6">
        <v>0.01</v>
      </c>
      <c r="I17" s="6">
        <v>0.174</v>
      </c>
      <c r="J17" s="6">
        <v>0.005</v>
      </c>
      <c r="K17" s="6">
        <v>0.1</v>
      </c>
      <c r="L17" s="6">
        <v>0.08</v>
      </c>
      <c r="M17" s="6">
        <v>0.11</v>
      </c>
      <c r="N17" s="6">
        <v>0.79</v>
      </c>
      <c r="O17" s="6">
        <v>0.25</v>
      </c>
      <c r="P17" s="6">
        <v>1.81</v>
      </c>
      <c r="Q17" s="6">
        <v>4.833</v>
      </c>
      <c r="R17" s="46">
        <v>11</v>
      </c>
      <c r="S17" s="46">
        <v>13</v>
      </c>
      <c r="T17" s="45">
        <v>0.05</v>
      </c>
      <c r="U17" s="45">
        <v>0.18</v>
      </c>
      <c r="V17" s="45">
        <v>0.008</v>
      </c>
      <c r="W17" s="45">
        <v>0.0034</v>
      </c>
      <c r="X17" s="6">
        <f t="shared" si="0"/>
        <v>0.184</v>
      </c>
      <c r="Y17" s="47">
        <f t="shared" si="1"/>
        <v>0.2142857142857143</v>
      </c>
      <c r="Z17" s="47">
        <f t="shared" si="2"/>
        <v>0.07272727272727272</v>
      </c>
      <c r="AA17" s="47">
        <f t="shared" si="3"/>
        <v>2.2222222222222223</v>
      </c>
      <c r="AB17" s="47">
        <f t="shared" si="4"/>
        <v>4.285714285714286</v>
      </c>
      <c r="AC17" s="47">
        <f t="shared" si="5"/>
        <v>0.7142857142857143</v>
      </c>
      <c r="AD17" s="47">
        <f t="shared" si="6"/>
        <v>12.428571428571427</v>
      </c>
      <c r="AE17" s="47">
        <f t="shared" si="7"/>
        <v>0.4838709677419355</v>
      </c>
      <c r="AF17" s="47">
        <f t="shared" si="8"/>
        <v>2.5641025641025643</v>
      </c>
      <c r="AG17" s="47">
        <f t="shared" si="9"/>
        <v>4</v>
      </c>
      <c r="AH17" s="47">
        <f t="shared" si="10"/>
        <v>9.166666666666666</v>
      </c>
      <c r="AI17" s="47">
        <f t="shared" si="11"/>
        <v>34.34782608695652</v>
      </c>
      <c r="AJ17" s="47">
        <f t="shared" si="12"/>
        <v>15.625</v>
      </c>
      <c r="AK17" s="47">
        <f t="shared" si="13"/>
        <v>51.714285714285715</v>
      </c>
      <c r="AL17" s="47">
        <f t="shared" si="14"/>
        <v>4.838709677419355</v>
      </c>
      <c r="AM17" s="33">
        <f t="shared" si="15"/>
        <v>11.25</v>
      </c>
      <c r="AN17" s="33">
        <f t="shared" si="16"/>
        <v>0.25396825396825395</v>
      </c>
      <c r="AO17" s="33">
        <f t="shared" si="17"/>
        <v>0.10461538461538461</v>
      </c>
      <c r="AP17" s="26">
        <f t="shared" si="18"/>
        <v>14.68926277643867</v>
      </c>
      <c r="AQ17" s="47">
        <f t="shared" si="19"/>
        <v>13.14285714285714</v>
      </c>
      <c r="AR17" s="48">
        <f t="shared" si="20"/>
        <v>50.792881032011465</v>
      </c>
      <c r="AS17" s="48">
        <f t="shared" si="21"/>
        <v>79.76785714285714</v>
      </c>
      <c r="AT17" s="48">
        <f t="shared" si="22"/>
        <v>0.6367587503453419</v>
      </c>
      <c r="AU17" s="48">
        <f t="shared" si="23"/>
        <v>-29.689261825131382</v>
      </c>
      <c r="AV17" s="48">
        <f t="shared" si="24"/>
        <v>0.6641844823444631</v>
      </c>
      <c r="AW17" s="26"/>
      <c r="AX17" s="41"/>
      <c r="AY17" s="26"/>
    </row>
    <row r="18" spans="1:51" ht="12.75">
      <c r="A18" s="43" t="s">
        <v>53</v>
      </c>
      <c r="B18" s="4">
        <v>33912</v>
      </c>
      <c r="C18" s="3">
        <v>442292</v>
      </c>
      <c r="D18" s="44">
        <v>0.006</v>
      </c>
      <c r="E18" s="44">
        <v>0.002</v>
      </c>
      <c r="F18" s="45">
        <v>0.02</v>
      </c>
      <c r="G18" s="45">
        <v>0.03</v>
      </c>
      <c r="H18" s="6">
        <v>0.01</v>
      </c>
      <c r="I18" s="6">
        <v>0.07</v>
      </c>
      <c r="J18" s="6">
        <v>0.005</v>
      </c>
      <c r="K18" s="6">
        <v>0.1</v>
      </c>
      <c r="L18" s="6">
        <v>0.05</v>
      </c>
      <c r="M18" s="6">
        <v>0.08</v>
      </c>
      <c r="N18" s="6">
        <v>0.59</v>
      </c>
      <c r="O18" s="6">
        <v>0.29</v>
      </c>
      <c r="P18" s="6">
        <v>1.51</v>
      </c>
      <c r="Q18" s="6">
        <v>4.801</v>
      </c>
      <c r="R18" s="46">
        <v>12</v>
      </c>
      <c r="S18" s="46">
        <v>9</v>
      </c>
      <c r="T18" s="45">
        <v>0.05</v>
      </c>
      <c r="U18" s="45">
        <v>0.24</v>
      </c>
      <c r="V18" s="6">
        <v>0.002</v>
      </c>
      <c r="W18" s="45">
        <v>0.002</v>
      </c>
      <c r="X18" s="6">
        <f t="shared" si="0"/>
        <v>0.08</v>
      </c>
      <c r="Y18" s="47">
        <f t="shared" si="1"/>
        <v>0.2142857142857143</v>
      </c>
      <c r="Z18" s="47">
        <f t="shared" si="2"/>
        <v>0.07272727272727272</v>
      </c>
      <c r="AA18" s="47">
        <f t="shared" si="3"/>
        <v>2.2222222222222223</v>
      </c>
      <c r="AB18" s="47">
        <f t="shared" si="4"/>
        <v>4.285714285714286</v>
      </c>
      <c r="AC18" s="47">
        <f t="shared" si="5"/>
        <v>0.7142857142857143</v>
      </c>
      <c r="AD18" s="47">
        <f t="shared" si="6"/>
        <v>5</v>
      </c>
      <c r="AE18" s="47">
        <f t="shared" si="7"/>
        <v>0.4838709677419355</v>
      </c>
      <c r="AF18" s="47">
        <f t="shared" si="8"/>
        <v>2.5641025641025643</v>
      </c>
      <c r="AG18" s="47">
        <f t="shared" si="9"/>
        <v>2.5</v>
      </c>
      <c r="AH18" s="47">
        <f t="shared" si="10"/>
        <v>6.666666666666667</v>
      </c>
      <c r="AI18" s="47">
        <f t="shared" si="11"/>
        <v>25.652173913043477</v>
      </c>
      <c r="AJ18" s="47">
        <f t="shared" si="12"/>
        <v>18.125</v>
      </c>
      <c r="AK18" s="47">
        <f t="shared" si="13"/>
        <v>43.142857142857146</v>
      </c>
      <c r="AL18" s="47">
        <f t="shared" si="14"/>
        <v>4.838709677419355</v>
      </c>
      <c r="AM18" s="33">
        <f t="shared" si="15"/>
        <v>15</v>
      </c>
      <c r="AN18" s="33">
        <f t="shared" si="16"/>
        <v>0.06349206349206349</v>
      </c>
      <c r="AO18" s="33">
        <f t="shared" si="17"/>
        <v>0.061538461538461535</v>
      </c>
      <c r="AP18" s="26">
        <f t="shared" si="18"/>
        <v>15.81248039270383</v>
      </c>
      <c r="AQ18" s="47">
        <f t="shared" si="19"/>
        <v>5.714285714285714</v>
      </c>
      <c r="AR18" s="48">
        <f t="shared" si="20"/>
        <v>38.09722885809842</v>
      </c>
      <c r="AS18" s="48">
        <f t="shared" si="21"/>
        <v>66.26785714285714</v>
      </c>
      <c r="AT18" s="48">
        <f t="shared" si="22"/>
        <v>0.5748975521566995</v>
      </c>
      <c r="AU18" s="48">
        <f t="shared" si="23"/>
        <v>-28.88491399904443</v>
      </c>
      <c r="AV18" s="48">
        <f t="shared" si="24"/>
        <v>0.5945868125539878</v>
      </c>
      <c r="AW18" s="26"/>
      <c r="AX18" s="41"/>
      <c r="AY18" s="26"/>
    </row>
    <row r="19" spans="1:51" ht="12.75">
      <c r="A19" s="43" t="s">
        <v>54</v>
      </c>
      <c r="B19" s="4">
        <v>33936</v>
      </c>
      <c r="C19" s="3">
        <v>442296</v>
      </c>
      <c r="D19" s="6">
        <v>0.0097</v>
      </c>
      <c r="E19" s="44">
        <v>0.002</v>
      </c>
      <c r="F19" s="45">
        <v>0.02</v>
      </c>
      <c r="G19" s="45">
        <v>0.03</v>
      </c>
      <c r="H19" s="6">
        <v>0.061</v>
      </c>
      <c r="I19" s="6">
        <v>0.029</v>
      </c>
      <c r="J19" s="6">
        <v>0.005</v>
      </c>
      <c r="K19" s="6">
        <v>0.1</v>
      </c>
      <c r="L19" s="6">
        <v>0.2</v>
      </c>
      <c r="M19" s="6">
        <v>0.39</v>
      </c>
      <c r="N19" s="6">
        <v>3.04</v>
      </c>
      <c r="O19" s="6">
        <v>0.37</v>
      </c>
      <c r="P19" s="6">
        <v>5.41</v>
      </c>
      <c r="Q19" s="6">
        <v>5.28</v>
      </c>
      <c r="R19" s="46">
        <v>10</v>
      </c>
      <c r="S19" s="46">
        <v>24</v>
      </c>
      <c r="T19" s="45">
        <v>0.05</v>
      </c>
      <c r="U19" s="45">
        <v>0.33</v>
      </c>
      <c r="V19" s="6">
        <v>0.002</v>
      </c>
      <c r="W19" s="45">
        <v>0.0056</v>
      </c>
      <c r="X19" s="6">
        <f t="shared" si="0"/>
        <v>0.09</v>
      </c>
      <c r="Y19" s="47">
        <f t="shared" si="1"/>
        <v>0.3464285714285714</v>
      </c>
      <c r="Z19" s="47">
        <f t="shared" si="2"/>
        <v>0.07272727272727272</v>
      </c>
      <c r="AA19" s="47">
        <f t="shared" si="3"/>
        <v>2.2222222222222223</v>
      </c>
      <c r="AB19" s="47">
        <f t="shared" si="4"/>
        <v>4.285714285714286</v>
      </c>
      <c r="AC19" s="47">
        <f t="shared" si="5"/>
        <v>4.357142857142857</v>
      </c>
      <c r="AD19" s="47">
        <f t="shared" si="6"/>
        <v>2.0714285714285716</v>
      </c>
      <c r="AE19" s="47">
        <f t="shared" si="7"/>
        <v>0.4838709677419355</v>
      </c>
      <c r="AF19" s="47">
        <f t="shared" si="8"/>
        <v>2.5641025641025643</v>
      </c>
      <c r="AG19" s="47">
        <f t="shared" si="9"/>
        <v>10</v>
      </c>
      <c r="AH19" s="47">
        <f t="shared" si="10"/>
        <v>32.5</v>
      </c>
      <c r="AI19" s="47">
        <f t="shared" si="11"/>
        <v>132.17391304347825</v>
      </c>
      <c r="AJ19" s="47">
        <f t="shared" si="12"/>
        <v>23.125</v>
      </c>
      <c r="AK19" s="47">
        <f t="shared" si="13"/>
        <v>154.57142857142858</v>
      </c>
      <c r="AL19" s="47">
        <f t="shared" si="14"/>
        <v>4.838709677419355</v>
      </c>
      <c r="AM19" s="33">
        <f t="shared" si="15"/>
        <v>20.625</v>
      </c>
      <c r="AN19" s="33">
        <f t="shared" si="16"/>
        <v>0.06349206349206349</v>
      </c>
      <c r="AO19" s="33">
        <f t="shared" si="17"/>
        <v>0.1723076923076923</v>
      </c>
      <c r="AP19" s="26">
        <f t="shared" si="18"/>
        <v>5.248074602497724</v>
      </c>
      <c r="AQ19" s="47">
        <f t="shared" si="19"/>
        <v>6.428571428571429</v>
      </c>
      <c r="AR19" s="48">
        <f t="shared" si="20"/>
        <v>181.59515846472368</v>
      </c>
      <c r="AS19" s="48">
        <f t="shared" si="21"/>
        <v>179.76785714285717</v>
      </c>
      <c r="AT19" s="48">
        <f t="shared" si="22"/>
        <v>1.0101647833539809</v>
      </c>
      <c r="AU19" s="48">
        <f t="shared" si="23"/>
        <v>-2.529841535276347</v>
      </c>
      <c r="AV19" s="48">
        <f t="shared" si="24"/>
        <v>0.8550992525918185</v>
      </c>
      <c r="AW19" s="26"/>
      <c r="AX19" s="41"/>
      <c r="AY19" s="26"/>
    </row>
    <row r="20" spans="1:51" ht="12.75">
      <c r="A20" s="43" t="s">
        <v>55</v>
      </c>
      <c r="B20" s="4">
        <v>33943</v>
      </c>
      <c r="C20" s="3">
        <v>442300</v>
      </c>
      <c r="D20" s="44">
        <v>0.006</v>
      </c>
      <c r="E20" s="44">
        <v>0.002</v>
      </c>
      <c r="F20" s="45">
        <v>0.02</v>
      </c>
      <c r="G20" s="45">
        <v>0.03</v>
      </c>
      <c r="H20" s="6">
        <v>0.01</v>
      </c>
      <c r="I20" s="6">
        <v>0.044</v>
      </c>
      <c r="J20" s="6">
        <v>0.005</v>
      </c>
      <c r="K20" s="6">
        <v>0.1</v>
      </c>
      <c r="L20" s="6">
        <v>0.07</v>
      </c>
      <c r="M20" s="6">
        <v>0.08</v>
      </c>
      <c r="N20" s="6">
        <v>0.55</v>
      </c>
      <c r="O20" s="6">
        <v>0.19</v>
      </c>
      <c r="P20" s="6">
        <v>1.25</v>
      </c>
      <c r="Q20" s="6">
        <v>5.12</v>
      </c>
      <c r="R20" s="46">
        <v>10</v>
      </c>
      <c r="S20" s="46">
        <v>8</v>
      </c>
      <c r="T20" s="45">
        <v>0.05</v>
      </c>
      <c r="U20" s="45">
        <v>0.14</v>
      </c>
      <c r="V20" s="45">
        <v>0.0047</v>
      </c>
      <c r="W20" s="45">
        <v>0.0036</v>
      </c>
      <c r="X20" s="6">
        <f t="shared" si="0"/>
        <v>0.054</v>
      </c>
      <c r="Y20" s="47">
        <f t="shared" si="1"/>
        <v>0.2142857142857143</v>
      </c>
      <c r="Z20" s="47">
        <f t="shared" si="2"/>
        <v>0.07272727272727272</v>
      </c>
      <c r="AA20" s="47">
        <f t="shared" si="3"/>
        <v>2.2222222222222223</v>
      </c>
      <c r="AB20" s="47">
        <f t="shared" si="4"/>
        <v>4.285714285714286</v>
      </c>
      <c r="AC20" s="47">
        <f t="shared" si="5"/>
        <v>0.7142857142857143</v>
      </c>
      <c r="AD20" s="47">
        <f t="shared" si="6"/>
        <v>3.1428571428571423</v>
      </c>
      <c r="AE20" s="47">
        <f t="shared" si="7"/>
        <v>0.4838709677419355</v>
      </c>
      <c r="AF20" s="47">
        <f t="shared" si="8"/>
        <v>2.5641025641025643</v>
      </c>
      <c r="AG20" s="47">
        <f t="shared" si="9"/>
        <v>3.5000000000000004</v>
      </c>
      <c r="AH20" s="47">
        <f t="shared" si="10"/>
        <v>6.666666666666667</v>
      </c>
      <c r="AI20" s="47">
        <f t="shared" si="11"/>
        <v>23.91304347826087</v>
      </c>
      <c r="AJ20" s="47">
        <f t="shared" si="12"/>
        <v>11.875</v>
      </c>
      <c r="AK20" s="47">
        <f t="shared" si="13"/>
        <v>35.714285714285715</v>
      </c>
      <c r="AL20" s="47">
        <f t="shared" si="14"/>
        <v>4.838709677419355</v>
      </c>
      <c r="AM20" s="33">
        <f t="shared" si="15"/>
        <v>8.75</v>
      </c>
      <c r="AN20" s="33">
        <f t="shared" si="16"/>
        <v>0.1492063492063492</v>
      </c>
      <c r="AO20" s="33">
        <f t="shared" si="17"/>
        <v>0.11076923076923076</v>
      </c>
      <c r="AP20" s="26">
        <f t="shared" si="18"/>
        <v>7.5857757502918375</v>
      </c>
      <c r="AQ20" s="47">
        <f t="shared" si="19"/>
        <v>3.8571428571428568</v>
      </c>
      <c r="AR20" s="48">
        <f t="shared" si="20"/>
        <v>37.358098423315816</v>
      </c>
      <c r="AS20" s="48">
        <f t="shared" si="21"/>
        <v>50.73214285714286</v>
      </c>
      <c r="AT20" s="48">
        <f t="shared" si="22"/>
        <v>0.7363792719836978</v>
      </c>
      <c r="AU20" s="48">
        <f t="shared" si="23"/>
        <v>-14.08833014811276</v>
      </c>
      <c r="AV20" s="48">
        <f t="shared" si="24"/>
        <v>0.6695652173913044</v>
      </c>
      <c r="AW20" s="26"/>
      <c r="AX20" s="41"/>
      <c r="AY20" s="26"/>
    </row>
    <row r="21" spans="1:51" ht="12.75">
      <c r="A21" s="43" t="s">
        <v>56</v>
      </c>
      <c r="B21" s="4">
        <v>33964</v>
      </c>
      <c r="C21" s="3">
        <v>442303</v>
      </c>
      <c r="D21" s="44">
        <v>0.006</v>
      </c>
      <c r="E21" s="44">
        <v>0.002</v>
      </c>
      <c r="F21" s="45">
        <v>0.02</v>
      </c>
      <c r="G21" s="45">
        <v>0.03</v>
      </c>
      <c r="H21" s="6">
        <v>0.085</v>
      </c>
      <c r="I21" s="6">
        <v>0.055</v>
      </c>
      <c r="J21" s="6">
        <v>0.005</v>
      </c>
      <c r="K21" s="6">
        <v>0.11</v>
      </c>
      <c r="L21" s="6">
        <v>0.13</v>
      </c>
      <c r="M21" s="6">
        <v>0.3</v>
      </c>
      <c r="N21" s="6">
        <v>2.36</v>
      </c>
      <c r="O21" s="6">
        <v>0.33</v>
      </c>
      <c r="P21" s="6">
        <v>4.2</v>
      </c>
      <c r="Q21" s="6">
        <v>5.13</v>
      </c>
      <c r="R21" s="46">
        <v>11</v>
      </c>
      <c r="S21" s="46">
        <v>22</v>
      </c>
      <c r="T21" s="45">
        <v>0.05</v>
      </c>
      <c r="U21" s="45">
        <v>0.28</v>
      </c>
      <c r="V21" s="45">
        <v>0.0031</v>
      </c>
      <c r="W21" s="45">
        <v>0.0034</v>
      </c>
      <c r="X21" s="6">
        <f t="shared" si="0"/>
        <v>0.14</v>
      </c>
      <c r="Y21" s="47">
        <f t="shared" si="1"/>
        <v>0.2142857142857143</v>
      </c>
      <c r="Z21" s="47">
        <f t="shared" si="2"/>
        <v>0.07272727272727272</v>
      </c>
      <c r="AA21" s="47">
        <f t="shared" si="3"/>
        <v>2.2222222222222223</v>
      </c>
      <c r="AB21" s="47">
        <f t="shared" si="4"/>
        <v>4.285714285714286</v>
      </c>
      <c r="AC21" s="47">
        <f t="shared" si="5"/>
        <v>6.071428571428572</v>
      </c>
      <c r="AD21" s="47">
        <f t="shared" si="6"/>
        <v>3.928571428571429</v>
      </c>
      <c r="AE21" s="47">
        <f t="shared" si="7"/>
        <v>0.4838709677419355</v>
      </c>
      <c r="AF21" s="47">
        <f t="shared" si="8"/>
        <v>2.8205128205128207</v>
      </c>
      <c r="AG21" s="47">
        <f t="shared" si="9"/>
        <v>6.500000000000001</v>
      </c>
      <c r="AH21" s="47">
        <f t="shared" si="10"/>
        <v>24.999999999999996</v>
      </c>
      <c r="AI21" s="47">
        <f t="shared" si="11"/>
        <v>102.6086956521739</v>
      </c>
      <c r="AJ21" s="47">
        <f t="shared" si="12"/>
        <v>20.625</v>
      </c>
      <c r="AK21" s="47">
        <f t="shared" si="13"/>
        <v>120.00000000000001</v>
      </c>
      <c r="AL21" s="47">
        <f t="shared" si="14"/>
        <v>4.838709677419355</v>
      </c>
      <c r="AM21" s="33">
        <f t="shared" si="15"/>
        <v>17.5</v>
      </c>
      <c r="AN21" s="33">
        <f t="shared" si="16"/>
        <v>0.09841269841269841</v>
      </c>
      <c r="AO21" s="33">
        <f t="shared" si="17"/>
        <v>0.10461538461538461</v>
      </c>
      <c r="AP21" s="26">
        <f t="shared" si="18"/>
        <v>7.413102413009179</v>
      </c>
      <c r="AQ21" s="47">
        <f t="shared" si="19"/>
        <v>10</v>
      </c>
      <c r="AR21" s="48">
        <f t="shared" si="20"/>
        <v>143.0006370441153</v>
      </c>
      <c r="AS21" s="48">
        <f t="shared" si="21"/>
        <v>144.55357142857144</v>
      </c>
      <c r="AT21" s="48">
        <f t="shared" si="22"/>
        <v>0.9892570320531756</v>
      </c>
      <c r="AU21" s="48">
        <f t="shared" si="23"/>
        <v>-7.62436295588472</v>
      </c>
      <c r="AV21" s="48">
        <f t="shared" si="24"/>
        <v>0.8550724637681157</v>
      </c>
      <c r="AW21" s="26"/>
      <c r="AX21" s="41"/>
      <c r="AY21" s="26"/>
    </row>
    <row r="22" spans="1:51" ht="12.75">
      <c r="A22" s="43" t="s">
        <v>57</v>
      </c>
      <c r="B22" s="4">
        <v>33988</v>
      </c>
      <c r="C22" s="3">
        <v>442307</v>
      </c>
      <c r="D22" s="44">
        <v>0.006</v>
      </c>
      <c r="E22" s="44">
        <v>0.002</v>
      </c>
      <c r="F22" s="45">
        <v>0.0258</v>
      </c>
      <c r="G22" s="45">
        <v>0.03</v>
      </c>
      <c r="H22" s="6">
        <v>0.074</v>
      </c>
      <c r="I22" s="6">
        <v>0.158</v>
      </c>
      <c r="J22" s="6">
        <v>0.005</v>
      </c>
      <c r="K22" s="6">
        <v>0.1</v>
      </c>
      <c r="L22" s="6">
        <v>0.15</v>
      </c>
      <c r="M22" s="6">
        <v>0.05</v>
      </c>
      <c r="N22" s="6">
        <v>0.28</v>
      </c>
      <c r="O22" s="6">
        <v>0.14</v>
      </c>
      <c r="P22" s="6">
        <v>0.93</v>
      </c>
      <c r="Q22" s="6">
        <v>5.31</v>
      </c>
      <c r="R22" s="46">
        <v>7</v>
      </c>
      <c r="S22" s="46">
        <v>6</v>
      </c>
      <c r="T22" s="45">
        <v>0.05</v>
      </c>
      <c r="U22" s="45">
        <v>0.07</v>
      </c>
      <c r="V22" s="45">
        <v>0.0049</v>
      </c>
      <c r="W22" s="45">
        <v>0.008</v>
      </c>
      <c r="X22" s="6">
        <f t="shared" si="0"/>
        <v>0.23199999999999998</v>
      </c>
      <c r="Y22" s="47">
        <f t="shared" si="1"/>
        <v>0.2142857142857143</v>
      </c>
      <c r="Z22" s="47">
        <f t="shared" si="2"/>
        <v>0.07272727272727272</v>
      </c>
      <c r="AA22" s="47">
        <f t="shared" si="3"/>
        <v>2.8666666666666667</v>
      </c>
      <c r="AB22" s="47">
        <f t="shared" si="4"/>
        <v>4.285714285714286</v>
      </c>
      <c r="AC22" s="47">
        <f t="shared" si="5"/>
        <v>5.285714285714285</v>
      </c>
      <c r="AD22" s="47">
        <f t="shared" si="6"/>
        <v>11.285714285714286</v>
      </c>
      <c r="AE22" s="47">
        <f t="shared" si="7"/>
        <v>0.4838709677419355</v>
      </c>
      <c r="AF22" s="47">
        <f t="shared" si="8"/>
        <v>2.5641025641025643</v>
      </c>
      <c r="AG22" s="47">
        <f t="shared" si="9"/>
        <v>7.5</v>
      </c>
      <c r="AH22" s="47">
        <f t="shared" si="10"/>
        <v>4.166666666666667</v>
      </c>
      <c r="AI22" s="47">
        <f t="shared" si="11"/>
        <v>12.173913043478262</v>
      </c>
      <c r="AJ22" s="47">
        <f t="shared" si="12"/>
        <v>8.75</v>
      </c>
      <c r="AK22" s="47">
        <f t="shared" si="13"/>
        <v>26.571428571428573</v>
      </c>
      <c r="AL22" s="47">
        <f t="shared" si="14"/>
        <v>4.838709677419355</v>
      </c>
      <c r="AM22" s="33">
        <f t="shared" si="15"/>
        <v>4.375</v>
      </c>
      <c r="AN22" s="33">
        <f t="shared" si="16"/>
        <v>0.15555555555555556</v>
      </c>
      <c r="AO22" s="33">
        <f t="shared" si="17"/>
        <v>0.24615384615384614</v>
      </c>
      <c r="AP22" s="26">
        <f t="shared" si="18"/>
        <v>4.897788193684467</v>
      </c>
      <c r="AQ22" s="47">
        <f t="shared" si="19"/>
        <v>16.57142857142857</v>
      </c>
      <c r="AR22" s="48">
        <f t="shared" si="20"/>
        <v>31.690396559961776</v>
      </c>
      <c r="AS22" s="48">
        <f t="shared" si="21"/>
        <v>46.60714285714286</v>
      </c>
      <c r="AT22" s="48">
        <f t="shared" si="22"/>
        <v>0.6799472058842373</v>
      </c>
      <c r="AU22" s="48">
        <f t="shared" si="23"/>
        <v>-20.20246058289537</v>
      </c>
      <c r="AV22" s="48">
        <f t="shared" si="24"/>
        <v>0.4581580177653109</v>
      </c>
      <c r="AW22" s="26"/>
      <c r="AX22" s="41"/>
      <c r="AY22" s="26"/>
    </row>
    <row r="23" spans="1:51" ht="12.75">
      <c r="A23" s="43" t="s">
        <v>58</v>
      </c>
      <c r="B23" s="4">
        <v>34020</v>
      </c>
      <c r="C23" s="3">
        <v>453610</v>
      </c>
      <c r="D23" s="44">
        <v>0.006</v>
      </c>
      <c r="E23" s="6">
        <v>0.0029</v>
      </c>
      <c r="F23" s="45">
        <v>0.02</v>
      </c>
      <c r="G23" s="45">
        <v>0.03</v>
      </c>
      <c r="H23" s="6">
        <v>0.117</v>
      </c>
      <c r="I23" s="6">
        <v>0.025</v>
      </c>
      <c r="J23" s="6">
        <v>0.012</v>
      </c>
      <c r="K23" s="49"/>
      <c r="L23" s="6">
        <v>0.27</v>
      </c>
      <c r="M23" s="6">
        <v>0.42</v>
      </c>
      <c r="N23" s="6">
        <v>3.68</v>
      </c>
      <c r="O23" s="6">
        <v>0.46</v>
      </c>
      <c r="P23" s="6">
        <v>8.45</v>
      </c>
      <c r="Q23" s="6">
        <v>5.33</v>
      </c>
      <c r="R23" s="46">
        <v>15</v>
      </c>
      <c r="S23" s="46">
        <v>26</v>
      </c>
      <c r="T23" s="45">
        <v>0.05</v>
      </c>
      <c r="U23" s="45">
        <v>0.4</v>
      </c>
      <c r="V23" s="45">
        <v>0.0033</v>
      </c>
      <c r="W23" s="45">
        <v>0.0092</v>
      </c>
      <c r="X23" s="6">
        <f t="shared" si="0"/>
        <v>0.14200000000000002</v>
      </c>
      <c r="Y23" s="47">
        <f t="shared" si="1"/>
        <v>0.2142857142857143</v>
      </c>
      <c r="Z23" s="47">
        <f t="shared" si="2"/>
        <v>0.10545454545454544</v>
      </c>
      <c r="AA23" s="47">
        <f t="shared" si="3"/>
        <v>2.2222222222222223</v>
      </c>
      <c r="AB23" s="47">
        <f t="shared" si="4"/>
        <v>4.285714285714286</v>
      </c>
      <c r="AC23" s="47">
        <f t="shared" si="5"/>
        <v>8.357142857142858</v>
      </c>
      <c r="AD23" s="47">
        <f t="shared" si="6"/>
        <v>1.7857142857142858</v>
      </c>
      <c r="AE23" s="47">
        <f t="shared" si="7"/>
        <v>1.161290322580645</v>
      </c>
      <c r="AF23" s="52"/>
      <c r="AG23" s="47">
        <f t="shared" si="9"/>
        <v>13.500000000000002</v>
      </c>
      <c r="AH23" s="47">
        <f t="shared" si="10"/>
        <v>34.99999999999999</v>
      </c>
      <c r="AI23" s="47">
        <f t="shared" si="11"/>
        <v>160</v>
      </c>
      <c r="AJ23" s="47">
        <f t="shared" si="12"/>
        <v>28.75</v>
      </c>
      <c r="AK23" s="47">
        <f t="shared" si="13"/>
        <v>241.42857142857142</v>
      </c>
      <c r="AL23" s="47">
        <f t="shared" si="14"/>
        <v>4.838709677419355</v>
      </c>
      <c r="AM23" s="33">
        <f t="shared" si="15"/>
        <v>25</v>
      </c>
      <c r="AN23" s="33">
        <f t="shared" si="16"/>
        <v>0.10476190476190475</v>
      </c>
      <c r="AO23" s="33">
        <f t="shared" si="17"/>
        <v>0.28307692307692306</v>
      </c>
      <c r="AP23" s="26">
        <f t="shared" si="18"/>
        <v>4.677351412871982</v>
      </c>
      <c r="AQ23" s="47">
        <f t="shared" si="19"/>
        <v>10.142857142857144</v>
      </c>
      <c r="AR23" s="48"/>
      <c r="AS23" s="48"/>
      <c r="AT23" s="48"/>
      <c r="AU23" s="48"/>
      <c r="AV23" s="48">
        <f t="shared" si="24"/>
        <v>0.6627218934911243</v>
      </c>
      <c r="AW23" s="26"/>
      <c r="AX23" s="41"/>
      <c r="AY23" s="26"/>
    </row>
    <row r="24" spans="1:51" ht="12.75">
      <c r="A24" s="43" t="s">
        <v>59</v>
      </c>
      <c r="B24" s="4">
        <v>34029</v>
      </c>
      <c r="C24" s="3">
        <v>453614</v>
      </c>
      <c r="D24" s="44">
        <v>0.006</v>
      </c>
      <c r="E24" s="44">
        <v>0.002</v>
      </c>
      <c r="F24" s="45">
        <v>0.02</v>
      </c>
      <c r="G24" s="45">
        <v>0.03</v>
      </c>
      <c r="H24" s="6">
        <v>0.021</v>
      </c>
      <c r="I24" s="6">
        <v>0.138</v>
      </c>
      <c r="J24" s="6">
        <v>0.01</v>
      </c>
      <c r="K24" s="6">
        <v>0.53</v>
      </c>
      <c r="L24" s="6">
        <v>0.39</v>
      </c>
      <c r="M24" s="6">
        <v>0.92</v>
      </c>
      <c r="N24" s="6">
        <v>7.32</v>
      </c>
      <c r="O24" s="6">
        <v>0.96</v>
      </c>
      <c r="P24" s="6">
        <v>13.03</v>
      </c>
      <c r="Q24" s="6">
        <v>4.661</v>
      </c>
      <c r="R24" s="46">
        <v>17</v>
      </c>
      <c r="S24" s="46">
        <v>59</v>
      </c>
      <c r="T24" s="45">
        <v>0.05</v>
      </c>
      <c r="U24" s="45">
        <v>1.12</v>
      </c>
      <c r="V24" s="45">
        <v>0.0031</v>
      </c>
      <c r="W24" s="45">
        <v>0.0086</v>
      </c>
      <c r="X24" s="6">
        <f t="shared" si="0"/>
        <v>0.159</v>
      </c>
      <c r="Y24" s="47">
        <f t="shared" si="1"/>
        <v>0.2142857142857143</v>
      </c>
      <c r="Z24" s="47">
        <f t="shared" si="2"/>
        <v>0.07272727272727272</v>
      </c>
      <c r="AA24" s="47">
        <f t="shared" si="3"/>
        <v>2.2222222222222223</v>
      </c>
      <c r="AB24" s="47">
        <f t="shared" si="4"/>
        <v>4.285714285714286</v>
      </c>
      <c r="AC24" s="47">
        <f t="shared" si="5"/>
        <v>1.5</v>
      </c>
      <c r="AD24" s="47">
        <f t="shared" si="6"/>
        <v>9.857142857142858</v>
      </c>
      <c r="AE24" s="47">
        <f t="shared" si="7"/>
        <v>0.967741935483871</v>
      </c>
      <c r="AF24" s="47">
        <f t="shared" si="8"/>
        <v>13.589743589743591</v>
      </c>
      <c r="AG24" s="47">
        <f t="shared" si="9"/>
        <v>19.5</v>
      </c>
      <c r="AH24" s="47">
        <f t="shared" si="10"/>
        <v>76.66666666666667</v>
      </c>
      <c r="AI24" s="47">
        <f t="shared" si="11"/>
        <v>318.26086956521743</v>
      </c>
      <c r="AJ24" s="47">
        <f t="shared" si="12"/>
        <v>60</v>
      </c>
      <c r="AK24" s="47">
        <f t="shared" si="13"/>
        <v>372.2857142857143</v>
      </c>
      <c r="AL24" s="47">
        <f t="shared" si="14"/>
        <v>4.838709677419355</v>
      </c>
      <c r="AM24" s="33">
        <f t="shared" si="15"/>
        <v>70</v>
      </c>
      <c r="AN24" s="33">
        <f t="shared" si="16"/>
        <v>0.09841269841269841</v>
      </c>
      <c r="AO24" s="33">
        <f t="shared" si="17"/>
        <v>0.26461538461538464</v>
      </c>
      <c r="AP24" s="26">
        <f t="shared" si="18"/>
        <v>21.82729911843004</v>
      </c>
      <c r="AQ24" s="47">
        <f t="shared" si="19"/>
        <v>11.357142857142858</v>
      </c>
      <c r="AR24" s="48">
        <f t="shared" si="20"/>
        <v>429.5172798216277</v>
      </c>
      <c r="AS24" s="48">
        <f t="shared" si="21"/>
        <v>442.1428571428571</v>
      </c>
      <c r="AT24" s="48">
        <f t="shared" si="22"/>
        <v>0.9714445747177364</v>
      </c>
      <c r="AU24" s="48">
        <f t="shared" si="23"/>
        <v>-14.1255773212294</v>
      </c>
      <c r="AV24" s="48">
        <f t="shared" si="24"/>
        <v>0.854883379492142</v>
      </c>
      <c r="AW24" s="26"/>
      <c r="AX24" s="41"/>
      <c r="AY24" s="26"/>
    </row>
    <row r="25" spans="1:51" ht="12.75">
      <c r="A25" s="43" t="s">
        <v>60</v>
      </c>
      <c r="B25" s="4">
        <v>34054</v>
      </c>
      <c r="C25" s="3">
        <v>453618</v>
      </c>
      <c r="D25" s="44">
        <v>0.006</v>
      </c>
      <c r="E25" s="44">
        <v>0.002</v>
      </c>
      <c r="F25" s="45">
        <v>0.02</v>
      </c>
      <c r="G25" s="45">
        <v>0.03</v>
      </c>
      <c r="H25" s="6">
        <v>0.015</v>
      </c>
      <c r="I25" s="6">
        <v>0.025</v>
      </c>
      <c r="J25" s="6">
        <v>0.011</v>
      </c>
      <c r="K25" s="6">
        <v>0.4</v>
      </c>
      <c r="L25" s="6">
        <v>0.18</v>
      </c>
      <c r="M25" s="6">
        <v>0.31</v>
      </c>
      <c r="N25" s="6">
        <v>2.42</v>
      </c>
      <c r="O25" s="6">
        <v>0.37</v>
      </c>
      <c r="P25" s="6">
        <v>4.44</v>
      </c>
      <c r="Q25" s="6">
        <v>5.17</v>
      </c>
      <c r="R25" s="46">
        <v>16</v>
      </c>
      <c r="S25" s="46">
        <v>20</v>
      </c>
      <c r="T25" s="45">
        <v>0.05</v>
      </c>
      <c r="U25" s="45">
        <v>0.32</v>
      </c>
      <c r="V25" s="45">
        <v>0.0029</v>
      </c>
      <c r="W25" s="45">
        <v>0.009</v>
      </c>
      <c r="X25" s="6">
        <f t="shared" si="0"/>
        <v>0.04</v>
      </c>
      <c r="Y25" s="47">
        <f t="shared" si="1"/>
        <v>0.2142857142857143</v>
      </c>
      <c r="Z25" s="47">
        <f t="shared" si="2"/>
        <v>0.07272727272727272</v>
      </c>
      <c r="AA25" s="47">
        <f t="shared" si="3"/>
        <v>2.2222222222222223</v>
      </c>
      <c r="AB25" s="47">
        <f t="shared" si="4"/>
        <v>4.285714285714286</v>
      </c>
      <c r="AC25" s="47">
        <f t="shared" si="5"/>
        <v>1.0714285714285714</v>
      </c>
      <c r="AD25" s="47">
        <f t="shared" si="6"/>
        <v>1.7857142857142858</v>
      </c>
      <c r="AE25" s="47">
        <f t="shared" si="7"/>
        <v>1.064516129032258</v>
      </c>
      <c r="AF25" s="47">
        <f t="shared" si="8"/>
        <v>10.256410256410257</v>
      </c>
      <c r="AG25" s="47">
        <f t="shared" si="9"/>
        <v>9</v>
      </c>
      <c r="AH25" s="47">
        <f t="shared" si="10"/>
        <v>25.833333333333332</v>
      </c>
      <c r="AI25" s="47">
        <f t="shared" si="11"/>
        <v>105.21739130434781</v>
      </c>
      <c r="AJ25" s="47">
        <f t="shared" si="12"/>
        <v>23.125</v>
      </c>
      <c r="AK25" s="47">
        <f t="shared" si="13"/>
        <v>126.85714285714286</v>
      </c>
      <c r="AL25" s="47">
        <f t="shared" si="14"/>
        <v>4.838709677419355</v>
      </c>
      <c r="AM25" s="33">
        <f t="shared" si="15"/>
        <v>20</v>
      </c>
      <c r="AN25" s="33">
        <f t="shared" si="16"/>
        <v>0.09206349206349206</v>
      </c>
      <c r="AO25" s="33">
        <f t="shared" si="17"/>
        <v>0.2769230769230769</v>
      </c>
      <c r="AP25" s="26">
        <f t="shared" si="18"/>
        <v>6.760829753919819</v>
      </c>
      <c r="AQ25" s="47">
        <f t="shared" si="19"/>
        <v>2.857142857142857</v>
      </c>
      <c r="AR25" s="48">
        <f t="shared" si="20"/>
        <v>151.37856346551996</v>
      </c>
      <c r="AS25" s="48">
        <f t="shared" si="21"/>
        <v>151.76785714285714</v>
      </c>
      <c r="AT25" s="48">
        <f t="shared" si="22"/>
        <v>0.9974349398834119</v>
      </c>
      <c r="AU25" s="48">
        <f t="shared" si="23"/>
        <v>-1.4607222487657339</v>
      </c>
      <c r="AV25" s="48">
        <f t="shared" si="24"/>
        <v>0.8294163728946337</v>
      </c>
      <c r="AW25" s="26"/>
      <c r="AX25" s="41"/>
      <c r="AY25" s="26"/>
    </row>
    <row r="26" spans="1:51" ht="12.75">
      <c r="A26" s="43" t="s">
        <v>61</v>
      </c>
      <c r="B26" s="4">
        <v>34259</v>
      </c>
      <c r="C26" s="3">
        <v>461793</v>
      </c>
      <c r="D26" s="44">
        <v>0.006</v>
      </c>
      <c r="E26" s="44">
        <v>0.002</v>
      </c>
      <c r="F26" s="45">
        <v>0.02</v>
      </c>
      <c r="G26" s="45">
        <v>0.03</v>
      </c>
      <c r="H26" s="6">
        <v>0.032</v>
      </c>
      <c r="I26" s="6">
        <v>0.025</v>
      </c>
      <c r="J26" s="6">
        <v>0.01</v>
      </c>
      <c r="K26" s="6">
        <v>0.28</v>
      </c>
      <c r="L26" s="6">
        <v>0.19</v>
      </c>
      <c r="M26" s="6">
        <v>0.41</v>
      </c>
      <c r="N26" s="6">
        <v>3.54</v>
      </c>
      <c r="O26" s="6">
        <v>0.34</v>
      </c>
      <c r="P26" s="6">
        <v>5.67</v>
      </c>
      <c r="Q26" s="6">
        <v>5.41</v>
      </c>
      <c r="R26" s="46">
        <v>11</v>
      </c>
      <c r="S26" s="46">
        <v>25</v>
      </c>
      <c r="T26" s="45">
        <v>0.05</v>
      </c>
      <c r="U26" s="45">
        <v>0.35</v>
      </c>
      <c r="V26" s="6">
        <v>0.002</v>
      </c>
      <c r="W26" s="45">
        <v>0.0028</v>
      </c>
      <c r="X26" s="6">
        <f t="shared" si="0"/>
        <v>0.057</v>
      </c>
      <c r="Y26" s="47">
        <f t="shared" si="1"/>
        <v>0.2142857142857143</v>
      </c>
      <c r="Z26" s="47">
        <f t="shared" si="2"/>
        <v>0.07272727272727272</v>
      </c>
      <c r="AA26" s="47">
        <f t="shared" si="3"/>
        <v>2.2222222222222223</v>
      </c>
      <c r="AB26" s="47">
        <f t="shared" si="4"/>
        <v>4.285714285714286</v>
      </c>
      <c r="AC26" s="47">
        <f t="shared" si="5"/>
        <v>2.285714285714286</v>
      </c>
      <c r="AD26" s="47">
        <f t="shared" si="6"/>
        <v>1.7857142857142858</v>
      </c>
      <c r="AE26" s="47">
        <f t="shared" si="7"/>
        <v>0.967741935483871</v>
      </c>
      <c r="AF26" s="47">
        <f t="shared" si="8"/>
        <v>7.179487179487181</v>
      </c>
      <c r="AG26" s="47">
        <f t="shared" si="9"/>
        <v>9.5</v>
      </c>
      <c r="AH26" s="47">
        <f t="shared" si="10"/>
        <v>34.166666666666664</v>
      </c>
      <c r="AI26" s="47">
        <f t="shared" si="11"/>
        <v>153.91304347826087</v>
      </c>
      <c r="AJ26" s="47">
        <f t="shared" si="12"/>
        <v>21.25</v>
      </c>
      <c r="AK26" s="47">
        <f t="shared" si="13"/>
        <v>162</v>
      </c>
      <c r="AL26" s="47">
        <f t="shared" si="14"/>
        <v>4.838709677419355</v>
      </c>
      <c r="AM26" s="33">
        <f t="shared" si="15"/>
        <v>21.875</v>
      </c>
      <c r="AN26" s="33">
        <f t="shared" si="16"/>
        <v>0.06349206349206349</v>
      </c>
      <c r="AO26" s="33">
        <f t="shared" si="17"/>
        <v>0.08615384615384615</v>
      </c>
      <c r="AP26" s="26">
        <f t="shared" si="18"/>
        <v>3.890451449942805</v>
      </c>
      <c r="AQ26" s="47">
        <f t="shared" si="19"/>
        <v>4.071428571428572</v>
      </c>
      <c r="AR26" s="48">
        <f t="shared" si="20"/>
        <v>207.04491161012902</v>
      </c>
      <c r="AS26" s="48">
        <f t="shared" si="21"/>
        <v>185.03571428571428</v>
      </c>
      <c r="AT26" s="48">
        <f t="shared" si="22"/>
        <v>1.1189456717011412</v>
      </c>
      <c r="AU26" s="48">
        <f t="shared" si="23"/>
        <v>19.723483038700437</v>
      </c>
      <c r="AV26" s="48">
        <f t="shared" si="24"/>
        <v>0.9500805152979066</v>
      </c>
      <c r="AW26" s="26"/>
      <c r="AX26" s="41"/>
      <c r="AY26" s="26"/>
    </row>
    <row r="27" spans="1:51" ht="12.75">
      <c r="A27" s="43" t="s">
        <v>62</v>
      </c>
      <c r="B27" s="4">
        <v>34286</v>
      </c>
      <c r="C27" s="3">
        <v>461796</v>
      </c>
      <c r="D27" s="44">
        <v>0.006</v>
      </c>
      <c r="E27" s="6">
        <v>0.0034</v>
      </c>
      <c r="F27" s="45">
        <v>0.02</v>
      </c>
      <c r="G27" s="45">
        <v>0.03</v>
      </c>
      <c r="H27" s="6">
        <v>0.022</v>
      </c>
      <c r="I27" s="6">
        <v>0.025</v>
      </c>
      <c r="J27" s="6">
        <v>0.005</v>
      </c>
      <c r="K27" s="6">
        <v>0.22</v>
      </c>
      <c r="L27" s="6">
        <v>0.16</v>
      </c>
      <c r="M27" s="6">
        <v>0.28</v>
      </c>
      <c r="N27" s="6">
        <v>2.29</v>
      </c>
      <c r="O27" s="6">
        <v>0.28</v>
      </c>
      <c r="P27" s="6">
        <v>3.82</v>
      </c>
      <c r="Q27" s="6">
        <v>5.25</v>
      </c>
      <c r="R27" s="46">
        <v>12</v>
      </c>
      <c r="S27" s="46">
        <v>15</v>
      </c>
      <c r="T27" s="45">
        <v>0.05</v>
      </c>
      <c r="U27" s="45">
        <v>0.31</v>
      </c>
      <c r="V27" s="45">
        <v>0.0021</v>
      </c>
      <c r="W27" s="45">
        <v>0.0066</v>
      </c>
      <c r="X27" s="6">
        <f t="shared" si="0"/>
        <v>0.047</v>
      </c>
      <c r="Y27" s="47">
        <f t="shared" si="1"/>
        <v>0.2142857142857143</v>
      </c>
      <c r="Z27" s="47">
        <f t="shared" si="2"/>
        <v>0.12363636363636364</v>
      </c>
      <c r="AA27" s="47">
        <f t="shared" si="3"/>
        <v>2.2222222222222223</v>
      </c>
      <c r="AB27" s="47">
        <f t="shared" si="4"/>
        <v>4.285714285714286</v>
      </c>
      <c r="AC27" s="47">
        <f t="shared" si="5"/>
        <v>1.5714285714285712</v>
      </c>
      <c r="AD27" s="47">
        <f t="shared" si="6"/>
        <v>1.7857142857142858</v>
      </c>
      <c r="AE27" s="47">
        <f t="shared" si="7"/>
        <v>0.4838709677419355</v>
      </c>
      <c r="AF27" s="47">
        <f t="shared" si="8"/>
        <v>5.641025641025641</v>
      </c>
      <c r="AG27" s="47">
        <f t="shared" si="9"/>
        <v>8</v>
      </c>
      <c r="AH27" s="47">
        <f t="shared" si="10"/>
        <v>23.333333333333336</v>
      </c>
      <c r="AI27" s="47">
        <f t="shared" si="11"/>
        <v>99.56521739130434</v>
      </c>
      <c r="AJ27" s="47">
        <f t="shared" si="12"/>
        <v>17.5</v>
      </c>
      <c r="AK27" s="47">
        <f t="shared" si="13"/>
        <v>109.14285714285714</v>
      </c>
      <c r="AL27" s="47">
        <f t="shared" si="14"/>
        <v>4.838709677419355</v>
      </c>
      <c r="AM27" s="33">
        <f t="shared" si="15"/>
        <v>19.375</v>
      </c>
      <c r="AN27" s="33">
        <f t="shared" si="16"/>
        <v>0.06666666666666665</v>
      </c>
      <c r="AO27" s="33">
        <f t="shared" si="17"/>
        <v>0.20307692307692307</v>
      </c>
      <c r="AP27" s="26">
        <f t="shared" si="18"/>
        <v>5.623413251903492</v>
      </c>
      <c r="AQ27" s="47">
        <f t="shared" si="19"/>
        <v>3.3571428571428568</v>
      </c>
      <c r="AR27" s="48">
        <f t="shared" si="20"/>
        <v>138.11100493709188</v>
      </c>
      <c r="AS27" s="48">
        <f t="shared" si="21"/>
        <v>128.42857142857142</v>
      </c>
      <c r="AT27" s="48">
        <f t="shared" si="22"/>
        <v>1.07539158460472</v>
      </c>
      <c r="AU27" s="48">
        <f t="shared" si="23"/>
        <v>8.111004937091906</v>
      </c>
      <c r="AV27" s="48">
        <f t="shared" si="24"/>
        <v>0.9122467562030503</v>
      </c>
      <c r="AW27" s="26"/>
      <c r="AX27" s="41"/>
      <c r="AY27" s="26"/>
    </row>
    <row r="28" spans="1:51" ht="12.75">
      <c r="A28" s="43" t="s">
        <v>63</v>
      </c>
      <c r="B28" s="4">
        <v>34300</v>
      </c>
      <c r="C28" s="3">
        <v>461799</v>
      </c>
      <c r="D28" s="6">
        <v>0.017</v>
      </c>
      <c r="E28" s="49"/>
      <c r="F28" s="45">
        <v>0.056</v>
      </c>
      <c r="G28" s="45">
        <v>0.03</v>
      </c>
      <c r="H28" s="49"/>
      <c r="I28" s="6">
        <v>0.742</v>
      </c>
      <c r="J28" s="6">
        <v>0.005</v>
      </c>
      <c r="K28" s="6">
        <v>0.46</v>
      </c>
      <c r="L28" s="6">
        <v>0.44</v>
      </c>
      <c r="M28" s="6">
        <v>0.93</v>
      </c>
      <c r="N28" s="6">
        <v>7.65</v>
      </c>
      <c r="O28" s="8">
        <v>2.13</v>
      </c>
      <c r="P28" s="6">
        <v>12.43</v>
      </c>
      <c r="Q28" s="8">
        <v>4.142</v>
      </c>
      <c r="R28" s="46">
        <v>12</v>
      </c>
      <c r="S28" s="46">
        <v>78</v>
      </c>
      <c r="T28" s="45">
        <v>0.05</v>
      </c>
      <c r="U28" s="50">
        <v>2.1</v>
      </c>
      <c r="V28" s="6">
        <v>0.002</v>
      </c>
      <c r="W28" s="45">
        <v>0.014</v>
      </c>
      <c r="X28" s="6"/>
      <c r="Y28" s="47">
        <f t="shared" si="1"/>
        <v>0.6071428571428572</v>
      </c>
      <c r="Z28" s="52"/>
      <c r="AA28" s="47">
        <f t="shared" si="3"/>
        <v>6.222222222222222</v>
      </c>
      <c r="AB28" s="47">
        <f t="shared" si="4"/>
        <v>4.285714285714286</v>
      </c>
      <c r="AC28" s="52"/>
      <c r="AD28" s="47">
        <f t="shared" si="6"/>
        <v>53</v>
      </c>
      <c r="AE28" s="47">
        <f t="shared" si="7"/>
        <v>0.4838709677419355</v>
      </c>
      <c r="AF28" s="47">
        <f t="shared" si="8"/>
        <v>11.794871794871796</v>
      </c>
      <c r="AG28" s="47">
        <f t="shared" si="9"/>
        <v>22</v>
      </c>
      <c r="AH28" s="47">
        <f t="shared" si="10"/>
        <v>77.5</v>
      </c>
      <c r="AI28" s="47">
        <f t="shared" si="11"/>
        <v>332.60869565217394</v>
      </c>
      <c r="AJ28" s="47">
        <f t="shared" si="12"/>
        <v>133.125</v>
      </c>
      <c r="AK28" s="47">
        <f t="shared" si="13"/>
        <v>355.14285714285717</v>
      </c>
      <c r="AL28" s="47">
        <f t="shared" si="14"/>
        <v>4.838709677419355</v>
      </c>
      <c r="AM28" s="33">
        <f t="shared" si="15"/>
        <v>131.25</v>
      </c>
      <c r="AN28" s="33">
        <f t="shared" si="16"/>
        <v>0.06349206349206349</v>
      </c>
      <c r="AO28" s="33">
        <f t="shared" si="17"/>
        <v>0.4307692307692308</v>
      </c>
      <c r="AP28" s="26">
        <f t="shared" si="18"/>
        <v>72.11074791828992</v>
      </c>
      <c r="AQ28" s="47"/>
      <c r="AR28" s="48"/>
      <c r="AS28" s="48"/>
      <c r="AT28" s="48"/>
      <c r="AU28" s="48">
        <f t="shared" si="23"/>
        <v>-97.36428969581141</v>
      </c>
      <c r="AV28" s="48">
        <f t="shared" si="24"/>
        <v>0.9365490223512539</v>
      </c>
      <c r="AW28" s="26"/>
      <c r="AX28" s="41"/>
      <c r="AY28" s="26"/>
    </row>
    <row r="29" spans="1:51" ht="12.75">
      <c r="A29" s="43" t="s">
        <v>64</v>
      </c>
      <c r="B29" s="4">
        <v>34329</v>
      </c>
      <c r="C29" s="3">
        <v>461804</v>
      </c>
      <c r="D29" s="44">
        <v>0.006</v>
      </c>
      <c r="E29" s="44">
        <v>0.002</v>
      </c>
      <c r="F29" s="45">
        <v>0.02</v>
      </c>
      <c r="G29" s="45">
        <v>0.03</v>
      </c>
      <c r="H29" s="6">
        <v>0.097</v>
      </c>
      <c r="I29" s="6">
        <v>0.199</v>
      </c>
      <c r="J29" s="6">
        <v>0.005</v>
      </c>
      <c r="K29" s="6">
        <v>0.76</v>
      </c>
      <c r="L29" s="6">
        <v>0.16</v>
      </c>
      <c r="M29" s="6">
        <v>0.18</v>
      </c>
      <c r="N29" s="6">
        <v>1.5</v>
      </c>
      <c r="O29" s="6">
        <v>0.43</v>
      </c>
      <c r="P29" s="6">
        <v>3.23</v>
      </c>
      <c r="Q29" s="6">
        <v>4.654</v>
      </c>
      <c r="R29" s="46">
        <v>13</v>
      </c>
      <c r="S29" s="46">
        <v>20</v>
      </c>
      <c r="T29" s="45">
        <v>0.05</v>
      </c>
      <c r="U29" s="45">
        <v>0.47</v>
      </c>
      <c r="V29" s="45">
        <v>0.0041</v>
      </c>
      <c r="W29" s="45">
        <v>0.012</v>
      </c>
      <c r="X29" s="6">
        <f t="shared" si="0"/>
        <v>0.29600000000000004</v>
      </c>
      <c r="Y29" s="47">
        <f t="shared" si="1"/>
        <v>0.2142857142857143</v>
      </c>
      <c r="Z29" s="47">
        <f t="shared" si="2"/>
        <v>0.07272727272727272</v>
      </c>
      <c r="AA29" s="47">
        <f t="shared" si="3"/>
        <v>2.2222222222222223</v>
      </c>
      <c r="AB29" s="47">
        <f t="shared" si="4"/>
        <v>4.285714285714286</v>
      </c>
      <c r="AC29" s="47">
        <f t="shared" si="5"/>
        <v>6.928571428571429</v>
      </c>
      <c r="AD29" s="47">
        <f t="shared" si="6"/>
        <v>14.214285714285715</v>
      </c>
      <c r="AE29" s="47">
        <f t="shared" si="7"/>
        <v>0.4838709677419355</v>
      </c>
      <c r="AF29" s="47">
        <f t="shared" si="8"/>
        <v>19.48717948717949</v>
      </c>
      <c r="AG29" s="47">
        <f t="shared" si="9"/>
        <v>8</v>
      </c>
      <c r="AH29" s="47">
        <f t="shared" si="10"/>
        <v>15</v>
      </c>
      <c r="AI29" s="47">
        <f t="shared" si="11"/>
        <v>65.21739130434783</v>
      </c>
      <c r="AJ29" s="47">
        <f t="shared" si="12"/>
        <v>26.875</v>
      </c>
      <c r="AK29" s="47">
        <f t="shared" si="13"/>
        <v>92.28571428571429</v>
      </c>
      <c r="AL29" s="47">
        <f t="shared" si="14"/>
        <v>4.838709677419355</v>
      </c>
      <c r="AM29" s="33">
        <f t="shared" si="15"/>
        <v>29.375</v>
      </c>
      <c r="AN29" s="33">
        <f t="shared" si="16"/>
        <v>0.13015873015873017</v>
      </c>
      <c r="AO29" s="33">
        <f t="shared" si="17"/>
        <v>0.36923076923076925</v>
      </c>
      <c r="AP29" s="26">
        <f t="shared" si="18"/>
        <v>22.181964198002195</v>
      </c>
      <c r="AQ29" s="47">
        <f t="shared" si="19"/>
        <v>21.142857142857146</v>
      </c>
      <c r="AR29" s="48">
        <f t="shared" si="20"/>
        <v>114.63314222009875</v>
      </c>
      <c r="AS29" s="48">
        <f t="shared" si="21"/>
        <v>133.375</v>
      </c>
      <c r="AT29" s="48">
        <f t="shared" si="22"/>
        <v>0.8594799791572539</v>
      </c>
      <c r="AU29" s="48">
        <f t="shared" si="23"/>
        <v>-25.670429208472683</v>
      </c>
      <c r="AV29" s="48">
        <f t="shared" si="24"/>
        <v>0.7066899986539238</v>
      </c>
      <c r="AW29" s="26"/>
      <c r="AX29" s="41"/>
      <c r="AY29" s="26"/>
    </row>
    <row r="30" spans="1:51" ht="12.75">
      <c r="A30" s="43" t="s">
        <v>65</v>
      </c>
      <c r="B30" s="4">
        <v>34413</v>
      </c>
      <c r="C30" s="3">
        <v>463997</v>
      </c>
      <c r="D30" s="44">
        <v>0.006</v>
      </c>
      <c r="E30" s="44">
        <v>0.002</v>
      </c>
      <c r="F30" s="45">
        <v>0.02</v>
      </c>
      <c r="G30" s="45">
        <v>0.03</v>
      </c>
      <c r="H30" s="6">
        <v>0.01</v>
      </c>
      <c r="I30" s="6">
        <v>0.025</v>
      </c>
      <c r="J30" s="6">
        <v>0.005</v>
      </c>
      <c r="K30" s="6">
        <v>0.1</v>
      </c>
      <c r="L30" s="6">
        <v>0.2</v>
      </c>
      <c r="M30" s="6">
        <v>0.37</v>
      </c>
      <c r="N30" s="6">
        <v>3.11</v>
      </c>
      <c r="O30" s="6">
        <v>0.4</v>
      </c>
      <c r="P30" s="6">
        <v>5.18</v>
      </c>
      <c r="Q30" s="6">
        <v>5.08</v>
      </c>
      <c r="R30" s="46">
        <v>12</v>
      </c>
      <c r="S30" s="46">
        <v>21</v>
      </c>
      <c r="T30" s="45">
        <v>0.05</v>
      </c>
      <c r="U30" s="45">
        <v>0.43</v>
      </c>
      <c r="V30" s="6">
        <v>0.002</v>
      </c>
      <c r="W30" s="45">
        <v>0.0063</v>
      </c>
      <c r="X30" s="6">
        <f t="shared" si="0"/>
        <v>0.035</v>
      </c>
      <c r="Y30" s="47">
        <f t="shared" si="1"/>
        <v>0.2142857142857143</v>
      </c>
      <c r="Z30" s="47">
        <f t="shared" si="2"/>
        <v>0.07272727272727272</v>
      </c>
      <c r="AA30" s="47">
        <f t="shared" si="3"/>
        <v>2.2222222222222223</v>
      </c>
      <c r="AB30" s="47">
        <f t="shared" si="4"/>
        <v>4.285714285714286</v>
      </c>
      <c r="AC30" s="47">
        <f t="shared" si="5"/>
        <v>0.7142857142857143</v>
      </c>
      <c r="AD30" s="47">
        <f t="shared" si="6"/>
        <v>1.7857142857142858</v>
      </c>
      <c r="AE30" s="47">
        <f t="shared" si="7"/>
        <v>0.4838709677419355</v>
      </c>
      <c r="AF30" s="47">
        <f t="shared" si="8"/>
        <v>2.5641025641025643</v>
      </c>
      <c r="AG30" s="47">
        <f t="shared" si="9"/>
        <v>10</v>
      </c>
      <c r="AH30" s="47">
        <f t="shared" si="10"/>
        <v>30.833333333333336</v>
      </c>
      <c r="AI30" s="47">
        <f t="shared" si="11"/>
        <v>135.2173913043478</v>
      </c>
      <c r="AJ30" s="47">
        <f t="shared" si="12"/>
        <v>25</v>
      </c>
      <c r="AK30" s="47">
        <f t="shared" si="13"/>
        <v>148</v>
      </c>
      <c r="AL30" s="47">
        <f t="shared" si="14"/>
        <v>4.838709677419355</v>
      </c>
      <c r="AM30" s="33">
        <f t="shared" si="15"/>
        <v>26.875</v>
      </c>
      <c r="AN30" s="33">
        <f t="shared" si="16"/>
        <v>0.06349206349206349</v>
      </c>
      <c r="AO30" s="33">
        <f t="shared" si="17"/>
        <v>0.19384615384615383</v>
      </c>
      <c r="AP30" s="26">
        <f t="shared" si="18"/>
        <v>8.31763771102671</v>
      </c>
      <c r="AQ30" s="47">
        <f t="shared" si="19"/>
        <v>2.5</v>
      </c>
      <c r="AR30" s="48">
        <f t="shared" si="20"/>
        <v>179.32911291606942</v>
      </c>
      <c r="AS30" s="48">
        <f t="shared" si="21"/>
        <v>174.78571428571428</v>
      </c>
      <c r="AT30" s="48">
        <f t="shared" si="22"/>
        <v>1.0259941074070176</v>
      </c>
      <c r="AU30" s="48">
        <f t="shared" si="23"/>
        <v>3.829112916069448</v>
      </c>
      <c r="AV30" s="48">
        <f t="shared" si="24"/>
        <v>0.9136310223266744</v>
      </c>
      <c r="AW30" s="26"/>
      <c r="AX30" s="41"/>
      <c r="AY30" s="26"/>
    </row>
    <row r="31" spans="1:51" ht="12.75">
      <c r="A31" s="43" t="s">
        <v>66</v>
      </c>
      <c r="B31" s="4">
        <v>34419</v>
      </c>
      <c r="C31" s="3">
        <v>464001</v>
      </c>
      <c r="D31" s="44">
        <v>0.006</v>
      </c>
      <c r="E31" s="44">
        <v>0.002</v>
      </c>
      <c r="F31" s="45">
        <v>0.02</v>
      </c>
      <c r="G31" s="45">
        <v>0.03</v>
      </c>
      <c r="H31" s="6">
        <v>0.01</v>
      </c>
      <c r="I31" s="6">
        <v>0.025</v>
      </c>
      <c r="J31" s="6">
        <v>0.005</v>
      </c>
      <c r="K31" s="6">
        <v>0.1</v>
      </c>
      <c r="L31" s="6">
        <v>0.15</v>
      </c>
      <c r="M31" s="6">
        <v>0.22</v>
      </c>
      <c r="N31" s="6">
        <v>2.1</v>
      </c>
      <c r="O31" s="6">
        <v>0.21</v>
      </c>
      <c r="P31" s="6">
        <v>3.65</v>
      </c>
      <c r="Q31" s="6">
        <v>5.24</v>
      </c>
      <c r="R31" s="46">
        <v>13</v>
      </c>
      <c r="S31" s="46">
        <v>15</v>
      </c>
      <c r="T31" s="45">
        <v>0.05</v>
      </c>
      <c r="U31" s="45">
        <v>0.22</v>
      </c>
      <c r="V31" s="6">
        <v>0.002</v>
      </c>
      <c r="W31" s="45">
        <v>0.0071</v>
      </c>
      <c r="X31" s="6">
        <f t="shared" si="0"/>
        <v>0.035</v>
      </c>
      <c r="Y31" s="47">
        <f t="shared" si="1"/>
        <v>0.2142857142857143</v>
      </c>
      <c r="Z31" s="47">
        <f t="shared" si="2"/>
        <v>0.07272727272727272</v>
      </c>
      <c r="AA31" s="47">
        <f t="shared" si="3"/>
        <v>2.2222222222222223</v>
      </c>
      <c r="AB31" s="47">
        <f t="shared" si="4"/>
        <v>4.285714285714286</v>
      </c>
      <c r="AC31" s="47">
        <f t="shared" si="5"/>
        <v>0.7142857142857143</v>
      </c>
      <c r="AD31" s="47">
        <f t="shared" si="6"/>
        <v>1.7857142857142858</v>
      </c>
      <c r="AE31" s="47">
        <f t="shared" si="7"/>
        <v>0.4838709677419355</v>
      </c>
      <c r="AF31" s="47">
        <f t="shared" si="8"/>
        <v>2.5641025641025643</v>
      </c>
      <c r="AG31" s="47">
        <f t="shared" si="9"/>
        <v>7.5</v>
      </c>
      <c r="AH31" s="47">
        <f t="shared" si="10"/>
        <v>18.333333333333332</v>
      </c>
      <c r="AI31" s="47">
        <f t="shared" si="11"/>
        <v>91.30434782608695</v>
      </c>
      <c r="AJ31" s="47">
        <f t="shared" si="12"/>
        <v>13.125</v>
      </c>
      <c r="AK31" s="47">
        <f t="shared" si="13"/>
        <v>104.28571428571429</v>
      </c>
      <c r="AL31" s="47">
        <f t="shared" si="14"/>
        <v>4.838709677419355</v>
      </c>
      <c r="AM31" s="33">
        <f t="shared" si="15"/>
        <v>13.75</v>
      </c>
      <c r="AN31" s="33">
        <f t="shared" si="16"/>
        <v>0.06349206349206349</v>
      </c>
      <c r="AO31" s="33">
        <f t="shared" si="17"/>
        <v>0.21846153846153846</v>
      </c>
      <c r="AP31" s="26">
        <f t="shared" si="18"/>
        <v>5.754399373371567</v>
      </c>
      <c r="AQ31" s="47">
        <f t="shared" si="19"/>
        <v>2.5</v>
      </c>
      <c r="AR31" s="48">
        <f t="shared" si="20"/>
        <v>120.41606943780857</v>
      </c>
      <c r="AS31" s="48">
        <f t="shared" si="21"/>
        <v>119.19642857142858</v>
      </c>
      <c r="AT31" s="48">
        <f t="shared" si="22"/>
        <v>1.0102321930362965</v>
      </c>
      <c r="AU31" s="48">
        <f t="shared" si="23"/>
        <v>0.5053551520942676</v>
      </c>
      <c r="AV31" s="48">
        <f t="shared" si="24"/>
        <v>0.8755211435378201</v>
      </c>
      <c r="AW31" s="26"/>
      <c r="AX31" s="41"/>
      <c r="AY31" s="26"/>
    </row>
    <row r="32" spans="1:51" ht="12.75">
      <c r="A32" s="43" t="s">
        <v>67</v>
      </c>
      <c r="B32" s="4">
        <v>34441</v>
      </c>
      <c r="C32" s="3">
        <v>464005</v>
      </c>
      <c r="D32" s="44">
        <v>0.006</v>
      </c>
      <c r="E32" s="44">
        <v>0.002</v>
      </c>
      <c r="F32" s="45">
        <v>0.02</v>
      </c>
      <c r="G32" s="45">
        <v>0.03</v>
      </c>
      <c r="H32" s="6">
        <v>0.048</v>
      </c>
      <c r="I32" s="6">
        <v>0.025</v>
      </c>
      <c r="J32" s="6">
        <v>0.005</v>
      </c>
      <c r="K32" s="6">
        <v>0.1</v>
      </c>
      <c r="L32" s="6">
        <v>0.02</v>
      </c>
      <c r="M32" s="6">
        <v>0.03</v>
      </c>
      <c r="N32" s="6">
        <v>0.12</v>
      </c>
      <c r="O32" s="6">
        <v>0.16</v>
      </c>
      <c r="P32" s="6">
        <v>0.63</v>
      </c>
      <c r="Q32" s="6">
        <v>5.46</v>
      </c>
      <c r="R32" s="46">
        <v>13</v>
      </c>
      <c r="S32" s="46">
        <v>3</v>
      </c>
      <c r="T32" s="45">
        <v>0.05</v>
      </c>
      <c r="U32" s="45">
        <v>0.07</v>
      </c>
      <c r="V32" s="6">
        <v>0.002</v>
      </c>
      <c r="W32" s="45">
        <v>0.0029</v>
      </c>
      <c r="X32" s="6">
        <f t="shared" si="0"/>
        <v>0.07300000000000001</v>
      </c>
      <c r="Y32" s="47">
        <f t="shared" si="1"/>
        <v>0.2142857142857143</v>
      </c>
      <c r="Z32" s="47">
        <f t="shared" si="2"/>
        <v>0.07272727272727272</v>
      </c>
      <c r="AA32" s="47">
        <f t="shared" si="3"/>
        <v>2.2222222222222223</v>
      </c>
      <c r="AB32" s="47">
        <f t="shared" si="4"/>
        <v>4.285714285714286</v>
      </c>
      <c r="AC32" s="47">
        <f t="shared" si="5"/>
        <v>3.428571428571429</v>
      </c>
      <c r="AD32" s="47">
        <f t="shared" si="6"/>
        <v>1.7857142857142858</v>
      </c>
      <c r="AE32" s="47">
        <f t="shared" si="7"/>
        <v>0.4838709677419355</v>
      </c>
      <c r="AF32" s="47">
        <f t="shared" si="8"/>
        <v>2.5641025641025643</v>
      </c>
      <c r="AG32" s="47">
        <f t="shared" si="9"/>
        <v>1</v>
      </c>
      <c r="AH32" s="47">
        <f t="shared" si="10"/>
        <v>2.5</v>
      </c>
      <c r="AI32" s="47">
        <f t="shared" si="11"/>
        <v>5.217391304347825</v>
      </c>
      <c r="AJ32" s="47">
        <f t="shared" si="12"/>
        <v>10</v>
      </c>
      <c r="AK32" s="47">
        <f t="shared" si="13"/>
        <v>18</v>
      </c>
      <c r="AL32" s="47">
        <f t="shared" si="14"/>
        <v>4.838709677419355</v>
      </c>
      <c r="AM32" s="33">
        <f t="shared" si="15"/>
        <v>4.375</v>
      </c>
      <c r="AN32" s="33">
        <f t="shared" si="16"/>
        <v>0.06349206349206349</v>
      </c>
      <c r="AO32" s="33">
        <f t="shared" si="17"/>
        <v>0.08923076923076922</v>
      </c>
      <c r="AP32" s="26">
        <f t="shared" si="18"/>
        <v>3.467368504525317</v>
      </c>
      <c r="AQ32" s="47">
        <f t="shared" si="19"/>
        <v>5.214285714285714</v>
      </c>
      <c r="AR32" s="48">
        <f t="shared" si="20"/>
        <v>14.710065297021817</v>
      </c>
      <c r="AS32" s="48">
        <f t="shared" si="21"/>
        <v>29.785714285714285</v>
      </c>
      <c r="AT32" s="48">
        <f t="shared" si="22"/>
        <v>0.49386310349713536</v>
      </c>
      <c r="AU32" s="48">
        <f t="shared" si="23"/>
        <v>-18.504220417263895</v>
      </c>
      <c r="AV32" s="48">
        <f t="shared" si="24"/>
        <v>0.28985507246376807</v>
      </c>
      <c r="AW32" s="26"/>
      <c r="AX32" s="41"/>
      <c r="AY32" s="26"/>
    </row>
    <row r="33" spans="1:51" ht="12.75">
      <c r="A33" s="43" t="s">
        <v>68</v>
      </c>
      <c r="B33" s="4">
        <v>34711</v>
      </c>
      <c r="C33" s="3">
        <v>488224</v>
      </c>
      <c r="D33" s="44">
        <v>0.006</v>
      </c>
      <c r="E33" s="44">
        <v>0.002</v>
      </c>
      <c r="F33" s="45">
        <v>0.02</v>
      </c>
      <c r="G33" s="45">
        <v>0.03</v>
      </c>
      <c r="H33" s="6">
        <v>0.019</v>
      </c>
      <c r="I33" s="6">
        <v>0.046</v>
      </c>
      <c r="J33" s="6">
        <v>0.005</v>
      </c>
      <c r="K33" s="6">
        <v>0.11</v>
      </c>
      <c r="L33" s="6">
        <v>0.18</v>
      </c>
      <c r="M33" s="6">
        <v>0.4</v>
      </c>
      <c r="N33" s="6">
        <v>3.21</v>
      </c>
      <c r="O33" s="6">
        <v>0.33</v>
      </c>
      <c r="P33" s="6">
        <v>5.23</v>
      </c>
      <c r="Q33" s="6">
        <v>5.42</v>
      </c>
      <c r="R33" s="46">
        <v>8</v>
      </c>
      <c r="S33" s="46">
        <v>20</v>
      </c>
      <c r="T33" s="45">
        <v>0.05</v>
      </c>
      <c r="U33" s="45">
        <v>0.39</v>
      </c>
      <c r="V33" s="6">
        <v>0.002</v>
      </c>
      <c r="W33" s="45">
        <v>0.0029</v>
      </c>
      <c r="X33" s="6">
        <f t="shared" si="0"/>
        <v>0.065</v>
      </c>
      <c r="Y33" s="47">
        <f t="shared" si="1"/>
        <v>0.2142857142857143</v>
      </c>
      <c r="Z33" s="47">
        <f t="shared" si="2"/>
        <v>0.07272727272727272</v>
      </c>
      <c r="AA33" s="47">
        <f t="shared" si="3"/>
        <v>2.2222222222222223</v>
      </c>
      <c r="AB33" s="47">
        <f t="shared" si="4"/>
        <v>4.285714285714286</v>
      </c>
      <c r="AC33" s="47">
        <f t="shared" si="5"/>
        <v>1.3571428571428572</v>
      </c>
      <c r="AD33" s="47">
        <f t="shared" si="6"/>
        <v>3.2857142857142856</v>
      </c>
      <c r="AE33" s="47">
        <f t="shared" si="7"/>
        <v>0.4838709677419355</v>
      </c>
      <c r="AF33" s="47">
        <f t="shared" si="8"/>
        <v>2.8205128205128207</v>
      </c>
      <c r="AG33" s="47">
        <f t="shared" si="9"/>
        <v>9</v>
      </c>
      <c r="AH33" s="47">
        <f t="shared" si="10"/>
        <v>33.333333333333336</v>
      </c>
      <c r="AI33" s="47">
        <f t="shared" si="11"/>
        <v>139.56521739130434</v>
      </c>
      <c r="AJ33" s="47">
        <f t="shared" si="12"/>
        <v>20.625</v>
      </c>
      <c r="AK33" s="47">
        <f t="shared" si="13"/>
        <v>149.42857142857144</v>
      </c>
      <c r="AL33" s="47">
        <f t="shared" si="14"/>
        <v>4.838709677419355</v>
      </c>
      <c r="AM33" s="33">
        <f t="shared" si="15"/>
        <v>24.375</v>
      </c>
      <c r="AN33" s="33">
        <f t="shared" si="16"/>
        <v>0.06349206349206349</v>
      </c>
      <c r="AO33" s="33">
        <f t="shared" si="17"/>
        <v>0.08923076923076922</v>
      </c>
      <c r="AP33" s="26">
        <f t="shared" si="18"/>
        <v>3.801893963205613</v>
      </c>
      <c r="AQ33" s="47">
        <f t="shared" si="19"/>
        <v>4.642857142857142</v>
      </c>
      <c r="AR33" s="48">
        <f t="shared" si="20"/>
        <v>186.07620640229337</v>
      </c>
      <c r="AS33" s="48">
        <f t="shared" si="21"/>
        <v>173.33928571428572</v>
      </c>
      <c r="AT33" s="48">
        <f t="shared" si="22"/>
        <v>1.073479711396768</v>
      </c>
      <c r="AU33" s="48">
        <f t="shared" si="23"/>
        <v>11.379777830864782</v>
      </c>
      <c r="AV33" s="48">
        <f t="shared" si="24"/>
        <v>0.9339928506110232</v>
      </c>
      <c r="AW33" s="26"/>
      <c r="AX33" s="41"/>
      <c r="AY33" s="26"/>
    </row>
    <row r="34" spans="1:51" ht="12.75">
      <c r="A34" s="43" t="s">
        <v>69</v>
      </c>
      <c r="B34" s="4">
        <v>34748</v>
      </c>
      <c r="C34" s="3">
        <v>488228</v>
      </c>
      <c r="D34" s="44">
        <v>0.006</v>
      </c>
      <c r="E34" s="44">
        <v>0.002</v>
      </c>
      <c r="F34" s="45">
        <v>0.02</v>
      </c>
      <c r="G34" s="45">
        <v>0.03</v>
      </c>
      <c r="H34" s="6">
        <v>0.01</v>
      </c>
      <c r="I34" s="6">
        <v>0.034</v>
      </c>
      <c r="J34" s="6">
        <v>0.005</v>
      </c>
      <c r="K34" s="6">
        <v>0.1</v>
      </c>
      <c r="L34" s="6">
        <v>0.17</v>
      </c>
      <c r="M34" s="6">
        <v>0.09</v>
      </c>
      <c r="N34" s="6">
        <v>0.69</v>
      </c>
      <c r="O34" s="6">
        <v>0.13</v>
      </c>
      <c r="P34" s="6">
        <v>1.24</v>
      </c>
      <c r="Q34" s="6">
        <v>5.46</v>
      </c>
      <c r="R34" s="46">
        <v>11</v>
      </c>
      <c r="S34" s="46">
        <v>6</v>
      </c>
      <c r="T34" s="45">
        <v>0.05</v>
      </c>
      <c r="U34" s="45">
        <v>0.19</v>
      </c>
      <c r="V34" s="6">
        <v>0.002</v>
      </c>
      <c r="W34" s="45">
        <v>0.0044</v>
      </c>
      <c r="X34" s="6">
        <f t="shared" si="0"/>
        <v>0.044000000000000004</v>
      </c>
      <c r="Y34" s="47">
        <f t="shared" si="1"/>
        <v>0.2142857142857143</v>
      </c>
      <c r="Z34" s="47">
        <f t="shared" si="2"/>
        <v>0.07272727272727272</v>
      </c>
      <c r="AA34" s="47">
        <f t="shared" si="3"/>
        <v>2.2222222222222223</v>
      </c>
      <c r="AB34" s="47">
        <f t="shared" si="4"/>
        <v>4.285714285714286</v>
      </c>
      <c r="AC34" s="47">
        <f t="shared" si="5"/>
        <v>0.7142857142857143</v>
      </c>
      <c r="AD34" s="47">
        <f t="shared" si="6"/>
        <v>2.428571428571429</v>
      </c>
      <c r="AE34" s="47">
        <f t="shared" si="7"/>
        <v>0.4838709677419355</v>
      </c>
      <c r="AF34" s="47">
        <f t="shared" si="8"/>
        <v>2.5641025641025643</v>
      </c>
      <c r="AG34" s="47">
        <f t="shared" si="9"/>
        <v>8.5</v>
      </c>
      <c r="AH34" s="47">
        <f t="shared" si="10"/>
        <v>7.5</v>
      </c>
      <c r="AI34" s="47">
        <f t="shared" si="11"/>
        <v>30</v>
      </c>
      <c r="AJ34" s="47">
        <f t="shared" si="12"/>
        <v>8.125</v>
      </c>
      <c r="AK34" s="47">
        <f t="shared" si="13"/>
        <v>35.42857142857143</v>
      </c>
      <c r="AL34" s="47">
        <f t="shared" si="14"/>
        <v>4.838709677419355</v>
      </c>
      <c r="AM34" s="33">
        <f t="shared" si="15"/>
        <v>11.875</v>
      </c>
      <c r="AN34" s="33">
        <f t="shared" si="16"/>
        <v>0.06349206349206349</v>
      </c>
      <c r="AO34" s="33">
        <f t="shared" si="17"/>
        <v>0.13538461538461538</v>
      </c>
      <c r="AP34" s="26">
        <f t="shared" si="18"/>
        <v>3.467368504525317</v>
      </c>
      <c r="AQ34" s="47">
        <f t="shared" si="19"/>
        <v>3.1428571428571432</v>
      </c>
      <c r="AR34" s="48">
        <f t="shared" si="20"/>
        <v>49.27838827838828</v>
      </c>
      <c r="AS34" s="48">
        <f t="shared" si="21"/>
        <v>45.98214285714286</v>
      </c>
      <c r="AT34" s="48">
        <f t="shared" si="22"/>
        <v>1.0716853373164053</v>
      </c>
      <c r="AU34" s="48">
        <f t="shared" si="23"/>
        <v>2.581959706959701</v>
      </c>
      <c r="AV34" s="48">
        <f t="shared" si="24"/>
        <v>0.846774193548387</v>
      </c>
      <c r="AW34" s="26"/>
      <c r="AX34" s="41"/>
      <c r="AY34" s="26"/>
    </row>
    <row r="35" spans="1:51" ht="12.75">
      <c r="A35" s="43" t="s">
        <v>70</v>
      </c>
      <c r="B35" s="4">
        <v>34755</v>
      </c>
      <c r="C35" s="3">
        <v>488230</v>
      </c>
      <c r="D35" s="44">
        <v>0.006</v>
      </c>
      <c r="E35" s="44">
        <v>0.002</v>
      </c>
      <c r="F35" s="45">
        <v>0.02</v>
      </c>
      <c r="G35" s="45">
        <v>0.03</v>
      </c>
      <c r="H35" s="6">
        <v>0.01</v>
      </c>
      <c r="I35" s="6">
        <v>0.044</v>
      </c>
      <c r="J35" s="6">
        <v>0.005</v>
      </c>
      <c r="K35" s="6">
        <v>0.1</v>
      </c>
      <c r="L35" s="6">
        <v>0.14</v>
      </c>
      <c r="M35" s="6">
        <v>0.25</v>
      </c>
      <c r="N35" s="6">
        <v>1.93</v>
      </c>
      <c r="O35" s="6">
        <v>0.22</v>
      </c>
      <c r="P35" s="6">
        <v>3.22</v>
      </c>
      <c r="Q35" s="6">
        <v>5.5</v>
      </c>
      <c r="R35" s="46">
        <v>11</v>
      </c>
      <c r="S35" s="46">
        <v>13</v>
      </c>
      <c r="T35" s="45">
        <v>0.05</v>
      </c>
      <c r="U35" s="45">
        <v>0.27</v>
      </c>
      <c r="V35" s="6">
        <v>0.002</v>
      </c>
      <c r="W35" s="45">
        <v>0.0089</v>
      </c>
      <c r="X35" s="6">
        <f t="shared" si="0"/>
        <v>0.054</v>
      </c>
      <c r="Y35" s="47">
        <f t="shared" si="1"/>
        <v>0.2142857142857143</v>
      </c>
      <c r="Z35" s="47">
        <f t="shared" si="2"/>
        <v>0.07272727272727272</v>
      </c>
      <c r="AA35" s="47">
        <f t="shared" si="3"/>
        <v>2.2222222222222223</v>
      </c>
      <c r="AB35" s="47">
        <f t="shared" si="4"/>
        <v>4.285714285714286</v>
      </c>
      <c r="AC35" s="47">
        <f t="shared" si="5"/>
        <v>0.7142857142857143</v>
      </c>
      <c r="AD35" s="47">
        <f t="shared" si="6"/>
        <v>3.1428571428571423</v>
      </c>
      <c r="AE35" s="47">
        <f t="shared" si="7"/>
        <v>0.4838709677419355</v>
      </c>
      <c r="AF35" s="47">
        <f t="shared" si="8"/>
        <v>2.5641025641025643</v>
      </c>
      <c r="AG35" s="47">
        <f t="shared" si="9"/>
        <v>7.000000000000001</v>
      </c>
      <c r="AH35" s="47">
        <f t="shared" si="10"/>
        <v>20.833333333333332</v>
      </c>
      <c r="AI35" s="47">
        <f t="shared" si="11"/>
        <v>83.91304347826087</v>
      </c>
      <c r="AJ35" s="47">
        <f t="shared" si="12"/>
        <v>13.75</v>
      </c>
      <c r="AK35" s="47">
        <f t="shared" si="13"/>
        <v>92.00000000000001</v>
      </c>
      <c r="AL35" s="47">
        <f t="shared" si="14"/>
        <v>4.838709677419355</v>
      </c>
      <c r="AM35" s="33">
        <f t="shared" si="15"/>
        <v>16.875</v>
      </c>
      <c r="AN35" s="33">
        <f t="shared" si="16"/>
        <v>0.06349206349206349</v>
      </c>
      <c r="AO35" s="33">
        <f t="shared" si="17"/>
        <v>0.27384615384615385</v>
      </c>
      <c r="AP35" s="26">
        <f t="shared" si="18"/>
        <v>3.1622776601683795</v>
      </c>
      <c r="AQ35" s="47">
        <f t="shared" si="19"/>
        <v>3.8571428571428568</v>
      </c>
      <c r="AR35" s="48">
        <f t="shared" si="20"/>
        <v>115.02476508998248</v>
      </c>
      <c r="AS35" s="48">
        <f t="shared" si="21"/>
        <v>108.89285714285715</v>
      </c>
      <c r="AT35" s="48">
        <f t="shared" si="22"/>
        <v>1.056311388166451</v>
      </c>
      <c r="AU35" s="48">
        <f t="shared" si="23"/>
        <v>5.417622232839619</v>
      </c>
      <c r="AV35" s="48">
        <f t="shared" si="24"/>
        <v>0.9120982986767485</v>
      </c>
      <c r="AW35" s="26"/>
      <c r="AX35" s="41"/>
      <c r="AY35" s="26"/>
    </row>
    <row r="36" spans="1:51" ht="12.75">
      <c r="A36" s="43" t="s">
        <v>71</v>
      </c>
      <c r="B36" s="4">
        <v>34777</v>
      </c>
      <c r="C36" s="3">
        <v>497402</v>
      </c>
      <c r="D36" s="44">
        <v>0.006</v>
      </c>
      <c r="E36" s="44">
        <v>0.002</v>
      </c>
      <c r="F36" s="45">
        <v>0.0343</v>
      </c>
      <c r="G36" s="45">
        <v>0.03</v>
      </c>
      <c r="H36" s="6">
        <v>0.136</v>
      </c>
      <c r="I36" s="6">
        <v>0.062</v>
      </c>
      <c r="J36" s="6">
        <v>0.005</v>
      </c>
      <c r="K36" s="6">
        <v>0.502</v>
      </c>
      <c r="L36" s="6">
        <v>0.481</v>
      </c>
      <c r="M36" s="6">
        <v>0.334</v>
      </c>
      <c r="N36" s="6">
        <v>3.199</v>
      </c>
      <c r="O36" s="6">
        <v>0.41</v>
      </c>
      <c r="P36" s="6">
        <v>4.93</v>
      </c>
      <c r="Q36" s="6">
        <v>6.38</v>
      </c>
      <c r="R36" s="46">
        <v>14</v>
      </c>
      <c r="S36" s="46">
        <v>24</v>
      </c>
      <c r="T36" s="45">
        <v>0.05</v>
      </c>
      <c r="U36" s="45">
        <v>0.3288</v>
      </c>
      <c r="V36" s="6">
        <v>0.002</v>
      </c>
      <c r="W36" s="45">
        <v>0.0282</v>
      </c>
      <c r="X36" s="6">
        <f t="shared" si="0"/>
        <v>0.198</v>
      </c>
      <c r="Y36" s="47">
        <f t="shared" si="1"/>
        <v>0.2142857142857143</v>
      </c>
      <c r="Z36" s="47">
        <f t="shared" si="2"/>
        <v>0.07272727272727272</v>
      </c>
      <c r="AA36" s="47">
        <f t="shared" si="3"/>
        <v>3.8111111111111104</v>
      </c>
      <c r="AB36" s="47">
        <f t="shared" si="4"/>
        <v>4.285714285714286</v>
      </c>
      <c r="AC36" s="47">
        <f t="shared" si="5"/>
        <v>9.714285714285715</v>
      </c>
      <c r="AD36" s="47">
        <f t="shared" si="6"/>
        <v>4.428571428571429</v>
      </c>
      <c r="AE36" s="47">
        <f t="shared" si="7"/>
        <v>0.4838709677419355</v>
      </c>
      <c r="AF36" s="47">
        <f t="shared" si="8"/>
        <v>12.87179487179487</v>
      </c>
      <c r="AG36" s="47">
        <f t="shared" si="9"/>
        <v>24.049999999999997</v>
      </c>
      <c r="AH36" s="47">
        <f t="shared" si="10"/>
        <v>27.833333333333336</v>
      </c>
      <c r="AI36" s="47">
        <f t="shared" si="11"/>
        <v>139.08695652173913</v>
      </c>
      <c r="AJ36" s="47">
        <f t="shared" si="12"/>
        <v>25.625</v>
      </c>
      <c r="AK36" s="47">
        <f t="shared" si="13"/>
        <v>140.85714285714286</v>
      </c>
      <c r="AL36" s="47">
        <f t="shared" si="14"/>
        <v>4.838709677419355</v>
      </c>
      <c r="AM36" s="33">
        <f t="shared" si="15"/>
        <v>20.549999999999997</v>
      </c>
      <c r="AN36" s="33">
        <f t="shared" si="16"/>
        <v>0.06349206349206349</v>
      </c>
      <c r="AO36" s="33">
        <f t="shared" si="17"/>
        <v>0.8676923076923078</v>
      </c>
      <c r="AP36" s="26">
        <f t="shared" si="18"/>
        <v>0.4168693834703355</v>
      </c>
      <c r="AQ36" s="47">
        <f t="shared" si="19"/>
        <v>14.142857142857144</v>
      </c>
      <c r="AR36" s="48">
        <f t="shared" si="20"/>
        <v>213.55637044115304</v>
      </c>
      <c r="AS36" s="48">
        <f t="shared" si="21"/>
        <v>170.91071428571428</v>
      </c>
      <c r="AT36" s="48">
        <f t="shared" si="22"/>
        <v>1.2495200861670224</v>
      </c>
      <c r="AU36" s="48">
        <f t="shared" si="23"/>
        <v>32.931370441153035</v>
      </c>
      <c r="AV36" s="48">
        <f t="shared" si="24"/>
        <v>0.9874327542111296</v>
      </c>
      <c r="AW36" s="26"/>
      <c r="AX36" s="41"/>
      <c r="AY36" s="26"/>
    </row>
    <row r="37" spans="1:51" ht="12.75">
      <c r="A37" s="43" t="s">
        <v>72</v>
      </c>
      <c r="B37" s="4">
        <v>34805</v>
      </c>
      <c r="C37" s="3">
        <v>497403</v>
      </c>
      <c r="D37" s="44">
        <v>0.006</v>
      </c>
      <c r="E37" s="44">
        <v>0.002</v>
      </c>
      <c r="F37" s="45">
        <v>0.0343</v>
      </c>
      <c r="G37" s="45">
        <v>0.03</v>
      </c>
      <c r="H37" s="6">
        <v>0.011</v>
      </c>
      <c r="I37" s="6">
        <v>0.047</v>
      </c>
      <c r="J37" s="6">
        <v>0.005</v>
      </c>
      <c r="K37" s="6">
        <v>0.1</v>
      </c>
      <c r="L37" s="6">
        <v>0.102</v>
      </c>
      <c r="M37" s="6">
        <v>0.095</v>
      </c>
      <c r="N37" s="6">
        <v>0.666</v>
      </c>
      <c r="O37" s="6">
        <v>0.24</v>
      </c>
      <c r="P37" s="6">
        <v>1.14</v>
      </c>
      <c r="Q37" s="6">
        <v>5.42</v>
      </c>
      <c r="R37" s="46">
        <v>12</v>
      </c>
      <c r="S37" s="46">
        <v>8</v>
      </c>
      <c r="T37" s="45">
        <v>0.05</v>
      </c>
      <c r="U37" s="45">
        <v>0.1037</v>
      </c>
      <c r="V37" s="6">
        <v>0.002</v>
      </c>
      <c r="W37" s="45">
        <v>0.0079</v>
      </c>
      <c r="X37" s="6">
        <f t="shared" si="0"/>
        <v>0.057999999999999996</v>
      </c>
      <c r="Y37" s="47">
        <f t="shared" si="1"/>
        <v>0.2142857142857143</v>
      </c>
      <c r="Z37" s="47">
        <f t="shared" si="2"/>
        <v>0.07272727272727272</v>
      </c>
      <c r="AA37" s="47">
        <f t="shared" si="3"/>
        <v>3.8111111111111104</v>
      </c>
      <c r="AB37" s="47">
        <f t="shared" si="4"/>
        <v>4.285714285714286</v>
      </c>
      <c r="AC37" s="47">
        <f t="shared" si="5"/>
        <v>0.7857142857142856</v>
      </c>
      <c r="AD37" s="47">
        <f t="shared" si="6"/>
        <v>3.357142857142857</v>
      </c>
      <c r="AE37" s="47">
        <f t="shared" si="7"/>
        <v>0.4838709677419355</v>
      </c>
      <c r="AF37" s="47">
        <f t="shared" si="8"/>
        <v>2.5641025641025643</v>
      </c>
      <c r="AG37" s="47">
        <f t="shared" si="9"/>
        <v>5.1</v>
      </c>
      <c r="AH37" s="47">
        <f t="shared" si="10"/>
        <v>7.916666666666667</v>
      </c>
      <c r="AI37" s="47">
        <f t="shared" si="11"/>
        <v>28.956521739130437</v>
      </c>
      <c r="AJ37" s="47">
        <f t="shared" si="12"/>
        <v>15</v>
      </c>
      <c r="AK37" s="47">
        <f t="shared" si="13"/>
        <v>32.57142857142857</v>
      </c>
      <c r="AL37" s="47">
        <f t="shared" si="14"/>
        <v>4.838709677419355</v>
      </c>
      <c r="AM37" s="33">
        <f t="shared" si="15"/>
        <v>6.48125</v>
      </c>
      <c r="AN37" s="33">
        <f t="shared" si="16"/>
        <v>0.06349206349206349</v>
      </c>
      <c r="AO37" s="33">
        <f t="shared" si="17"/>
        <v>0.2430769230769231</v>
      </c>
      <c r="AP37" s="26">
        <f t="shared" si="18"/>
        <v>3.801893963205613</v>
      </c>
      <c r="AQ37" s="47">
        <f t="shared" si="19"/>
        <v>4.142857142857142</v>
      </c>
      <c r="AR37" s="48">
        <f t="shared" si="20"/>
        <v>45.32300525561395</v>
      </c>
      <c r="AS37" s="48">
        <f t="shared" si="21"/>
        <v>50.92857142857143</v>
      </c>
      <c r="AT37" s="48">
        <f t="shared" si="22"/>
        <v>0.8899327820176651</v>
      </c>
      <c r="AU37" s="48">
        <f t="shared" si="23"/>
        <v>-6.391280458671758</v>
      </c>
      <c r="AV37" s="48">
        <f t="shared" si="24"/>
        <v>0.8890160183066362</v>
      </c>
      <c r="AW37" s="26"/>
      <c r="AX37" s="41"/>
      <c r="AY37" s="26"/>
    </row>
    <row r="38" spans="1:51" ht="12.75">
      <c r="A38" s="43" t="s">
        <v>73</v>
      </c>
      <c r="B38" s="4">
        <v>34812</v>
      </c>
      <c r="C38" s="3">
        <v>497404</v>
      </c>
      <c r="D38" s="44">
        <v>0.006</v>
      </c>
      <c r="E38" s="44">
        <v>0.002</v>
      </c>
      <c r="F38" s="45">
        <v>0.0286</v>
      </c>
      <c r="G38" s="45">
        <v>0.03</v>
      </c>
      <c r="H38" s="6">
        <v>0.081</v>
      </c>
      <c r="I38" s="6">
        <v>0.073</v>
      </c>
      <c r="J38" s="6">
        <v>0.005</v>
      </c>
      <c r="K38" s="6">
        <v>0.1</v>
      </c>
      <c r="L38" s="6">
        <v>0.0411</v>
      </c>
      <c r="M38" s="6">
        <v>0.03</v>
      </c>
      <c r="N38" s="6">
        <v>0.056</v>
      </c>
      <c r="O38" s="6">
        <v>0.15</v>
      </c>
      <c r="P38" s="6">
        <v>0.4</v>
      </c>
      <c r="Q38" s="6">
        <v>5.14</v>
      </c>
      <c r="R38" s="46">
        <v>13</v>
      </c>
      <c r="S38" s="46">
        <v>5</v>
      </c>
      <c r="T38" s="45">
        <v>0.05</v>
      </c>
      <c r="U38" s="45">
        <v>0.07</v>
      </c>
      <c r="V38" s="6">
        <v>0.002</v>
      </c>
      <c r="W38" s="45">
        <v>0.0037</v>
      </c>
      <c r="X38" s="6">
        <f t="shared" si="0"/>
        <v>0.154</v>
      </c>
      <c r="Y38" s="47">
        <f t="shared" si="1"/>
        <v>0.2142857142857143</v>
      </c>
      <c r="Z38" s="47">
        <f t="shared" si="2"/>
        <v>0.07272727272727272</v>
      </c>
      <c r="AA38" s="47">
        <f t="shared" si="3"/>
        <v>3.177777777777778</v>
      </c>
      <c r="AB38" s="47">
        <f t="shared" si="4"/>
        <v>4.285714285714286</v>
      </c>
      <c r="AC38" s="47">
        <f t="shared" si="5"/>
        <v>5.785714285714286</v>
      </c>
      <c r="AD38" s="47">
        <f t="shared" si="6"/>
        <v>5.2142857142857135</v>
      </c>
      <c r="AE38" s="47">
        <f t="shared" si="7"/>
        <v>0.4838709677419355</v>
      </c>
      <c r="AF38" s="47">
        <f t="shared" si="8"/>
        <v>2.5641025641025643</v>
      </c>
      <c r="AG38" s="47">
        <f t="shared" si="9"/>
        <v>2.055</v>
      </c>
      <c r="AH38" s="47">
        <f t="shared" si="10"/>
        <v>2.5</v>
      </c>
      <c r="AI38" s="47">
        <f t="shared" si="11"/>
        <v>2.4347826086956523</v>
      </c>
      <c r="AJ38" s="47">
        <f t="shared" si="12"/>
        <v>9.375</v>
      </c>
      <c r="AK38" s="47">
        <f t="shared" si="13"/>
        <v>11.428571428571429</v>
      </c>
      <c r="AL38" s="47">
        <f t="shared" si="14"/>
        <v>4.838709677419355</v>
      </c>
      <c r="AM38" s="33">
        <f t="shared" si="15"/>
        <v>4.375</v>
      </c>
      <c r="AN38" s="33">
        <f t="shared" si="16"/>
        <v>0.06349206349206349</v>
      </c>
      <c r="AO38" s="33">
        <f t="shared" si="17"/>
        <v>0.11384615384615386</v>
      </c>
      <c r="AP38" s="26">
        <f t="shared" si="18"/>
        <v>7.244359600749907</v>
      </c>
      <c r="AQ38" s="47">
        <f t="shared" si="19"/>
        <v>11</v>
      </c>
      <c r="AR38" s="48">
        <f t="shared" si="20"/>
        <v>15.339599458512502</v>
      </c>
      <c r="AS38" s="48">
        <f t="shared" si="21"/>
        <v>26.017857142857142</v>
      </c>
      <c r="AT38" s="48">
        <f t="shared" si="22"/>
        <v>0.5895796634706246</v>
      </c>
      <c r="AU38" s="48">
        <f t="shared" si="23"/>
        <v>-16.463971970058925</v>
      </c>
      <c r="AV38" s="48">
        <f t="shared" si="24"/>
        <v>0.21304347826086958</v>
      </c>
      <c r="AW38" s="26"/>
      <c r="AX38" s="41"/>
      <c r="AY38" s="26"/>
    </row>
    <row r="39" spans="1:51" ht="12.75">
      <c r="A39" s="43" t="s">
        <v>74</v>
      </c>
      <c r="B39" s="4">
        <v>34833</v>
      </c>
      <c r="C39" s="3">
        <v>497405</v>
      </c>
      <c r="D39" s="44">
        <v>0.006</v>
      </c>
      <c r="E39" s="44">
        <v>0.002</v>
      </c>
      <c r="F39" s="45">
        <v>0.0229</v>
      </c>
      <c r="G39" s="45">
        <v>0.03</v>
      </c>
      <c r="H39" s="6">
        <v>0.012</v>
      </c>
      <c r="I39" s="6">
        <v>0.058</v>
      </c>
      <c r="J39" s="6">
        <v>0.005</v>
      </c>
      <c r="K39" s="6">
        <v>0.1</v>
      </c>
      <c r="L39" s="6">
        <v>0.109</v>
      </c>
      <c r="M39" s="6">
        <v>0.03</v>
      </c>
      <c r="N39" s="6">
        <v>0.085</v>
      </c>
      <c r="O39" s="6">
        <v>0.13</v>
      </c>
      <c r="P39" s="6">
        <v>0.4</v>
      </c>
      <c r="Q39" s="6">
        <v>5.29</v>
      </c>
      <c r="R39" s="46">
        <v>13</v>
      </c>
      <c r="S39" s="46">
        <v>5</v>
      </c>
      <c r="T39" s="45">
        <v>0.05</v>
      </c>
      <c r="U39" s="45">
        <v>0.07</v>
      </c>
      <c r="V39" s="6">
        <v>0.002</v>
      </c>
      <c r="W39" s="45">
        <v>0.0113</v>
      </c>
      <c r="X39" s="6">
        <f t="shared" si="0"/>
        <v>0.07</v>
      </c>
      <c r="Y39" s="47">
        <f t="shared" si="1"/>
        <v>0.2142857142857143</v>
      </c>
      <c r="Z39" s="47">
        <f t="shared" si="2"/>
        <v>0.07272727272727272</v>
      </c>
      <c r="AA39" s="47">
        <f t="shared" si="3"/>
        <v>2.5444444444444443</v>
      </c>
      <c r="AB39" s="47">
        <f t="shared" si="4"/>
        <v>4.285714285714286</v>
      </c>
      <c r="AC39" s="47">
        <f t="shared" si="5"/>
        <v>0.8571428571428572</v>
      </c>
      <c r="AD39" s="47">
        <f t="shared" si="6"/>
        <v>4.142857142857143</v>
      </c>
      <c r="AE39" s="47">
        <f t="shared" si="7"/>
        <v>0.4838709677419355</v>
      </c>
      <c r="AF39" s="47">
        <f t="shared" si="8"/>
        <v>2.5641025641025643</v>
      </c>
      <c r="AG39" s="47">
        <f t="shared" si="9"/>
        <v>5.45</v>
      </c>
      <c r="AH39" s="47">
        <f t="shared" si="10"/>
        <v>2.5</v>
      </c>
      <c r="AI39" s="47">
        <f t="shared" si="11"/>
        <v>3.695652173913044</v>
      </c>
      <c r="AJ39" s="47">
        <f t="shared" si="12"/>
        <v>8.125</v>
      </c>
      <c r="AK39" s="47">
        <f t="shared" si="13"/>
        <v>11.428571428571429</v>
      </c>
      <c r="AL39" s="47">
        <f t="shared" si="14"/>
        <v>4.838709677419355</v>
      </c>
      <c r="AM39" s="33">
        <f t="shared" si="15"/>
        <v>4.375</v>
      </c>
      <c r="AN39" s="33">
        <f t="shared" si="16"/>
        <v>0.06349206349206349</v>
      </c>
      <c r="AO39" s="33">
        <f t="shared" si="17"/>
        <v>0.34769230769230763</v>
      </c>
      <c r="AP39" s="26">
        <f t="shared" si="18"/>
        <v>5.128613839913649</v>
      </c>
      <c r="AQ39" s="47">
        <f t="shared" si="19"/>
        <v>5</v>
      </c>
      <c r="AR39" s="48">
        <f t="shared" si="20"/>
        <v>15.066897595158466</v>
      </c>
      <c r="AS39" s="48">
        <f t="shared" si="21"/>
        <v>23.69642857142857</v>
      </c>
      <c r="AT39" s="48">
        <f t="shared" si="22"/>
        <v>0.6358298909788049</v>
      </c>
      <c r="AU39" s="48">
        <f t="shared" si="23"/>
        <v>-9.486673833412961</v>
      </c>
      <c r="AV39" s="48">
        <f t="shared" si="24"/>
        <v>0.32336956521739135</v>
      </c>
      <c r="AW39" s="26"/>
      <c r="AX39" s="41"/>
      <c r="AY39" s="26"/>
    </row>
    <row r="40" spans="1:51" ht="12.75">
      <c r="A40" s="43" t="s">
        <v>75</v>
      </c>
      <c r="B40" s="4">
        <v>34839</v>
      </c>
      <c r="C40" s="3">
        <v>497406</v>
      </c>
      <c r="D40" s="44">
        <v>0.006</v>
      </c>
      <c r="E40" s="44">
        <v>0.002</v>
      </c>
      <c r="F40" s="45">
        <v>0.0287</v>
      </c>
      <c r="G40" s="45">
        <v>0.03</v>
      </c>
      <c r="H40" s="6">
        <v>0.031</v>
      </c>
      <c r="I40" s="6">
        <v>0.046</v>
      </c>
      <c r="J40" s="6">
        <v>0.005</v>
      </c>
      <c r="K40" s="6">
        <v>0.1</v>
      </c>
      <c r="L40" s="6">
        <v>0.055</v>
      </c>
      <c r="M40" s="6">
        <v>0.081</v>
      </c>
      <c r="N40" s="6">
        <v>0.472</v>
      </c>
      <c r="O40" s="6">
        <v>0.17</v>
      </c>
      <c r="P40" s="6">
        <v>0.8</v>
      </c>
      <c r="Q40" s="6">
        <v>5.23</v>
      </c>
      <c r="R40" s="46">
        <v>13</v>
      </c>
      <c r="S40" s="46">
        <v>8</v>
      </c>
      <c r="T40" s="45">
        <v>0.05</v>
      </c>
      <c r="U40" s="45">
        <v>0.07</v>
      </c>
      <c r="V40" s="6">
        <v>0.002</v>
      </c>
      <c r="W40" s="45">
        <v>0.0032</v>
      </c>
      <c r="X40" s="6">
        <f t="shared" si="0"/>
        <v>0.077</v>
      </c>
      <c r="Y40" s="47">
        <f t="shared" si="1"/>
        <v>0.2142857142857143</v>
      </c>
      <c r="Z40" s="47">
        <f t="shared" si="2"/>
        <v>0.07272727272727272</v>
      </c>
      <c r="AA40" s="47">
        <f t="shared" si="3"/>
        <v>3.188888888888889</v>
      </c>
      <c r="AB40" s="47">
        <f t="shared" si="4"/>
        <v>4.285714285714286</v>
      </c>
      <c r="AC40" s="47">
        <f t="shared" si="5"/>
        <v>2.2142857142857144</v>
      </c>
      <c r="AD40" s="47">
        <f t="shared" si="6"/>
        <v>3.2857142857142856</v>
      </c>
      <c r="AE40" s="47">
        <f t="shared" si="7"/>
        <v>0.4838709677419355</v>
      </c>
      <c r="AF40" s="47">
        <f t="shared" si="8"/>
        <v>2.5641025641025643</v>
      </c>
      <c r="AG40" s="47">
        <f t="shared" si="9"/>
        <v>2.75</v>
      </c>
      <c r="AH40" s="47">
        <f t="shared" si="10"/>
        <v>6.75</v>
      </c>
      <c r="AI40" s="47">
        <f t="shared" si="11"/>
        <v>20.52173913043478</v>
      </c>
      <c r="AJ40" s="47">
        <f t="shared" si="12"/>
        <v>10.625</v>
      </c>
      <c r="AK40" s="47">
        <f t="shared" si="13"/>
        <v>22.857142857142858</v>
      </c>
      <c r="AL40" s="47">
        <f t="shared" si="14"/>
        <v>4.838709677419355</v>
      </c>
      <c r="AM40" s="33">
        <f t="shared" si="15"/>
        <v>4.375</v>
      </c>
      <c r="AN40" s="33">
        <f t="shared" si="16"/>
        <v>0.06349206349206349</v>
      </c>
      <c r="AO40" s="33">
        <f t="shared" si="17"/>
        <v>0.09846153846153846</v>
      </c>
      <c r="AP40" s="26">
        <f t="shared" si="18"/>
        <v>5.888436553555884</v>
      </c>
      <c r="AQ40" s="47">
        <f t="shared" si="19"/>
        <v>5.5</v>
      </c>
      <c r="AR40" s="48">
        <f t="shared" si="20"/>
        <v>34.80012740882306</v>
      </c>
      <c r="AS40" s="48">
        <f t="shared" si="21"/>
        <v>36.76785714285714</v>
      </c>
      <c r="AT40" s="48">
        <f t="shared" si="22"/>
        <v>0.9464823384624048</v>
      </c>
      <c r="AU40" s="48">
        <f t="shared" si="23"/>
        <v>-4.182015448319795</v>
      </c>
      <c r="AV40" s="48">
        <f t="shared" si="24"/>
        <v>0.8978260869565217</v>
      </c>
      <c r="AW40" s="26"/>
      <c r="AX40" s="41"/>
      <c r="AY40" s="26"/>
    </row>
    <row r="41" spans="1:51" ht="12.75">
      <c r="A41" s="43" t="s">
        <v>76</v>
      </c>
      <c r="B41" s="4">
        <v>35020</v>
      </c>
      <c r="C41" s="3">
        <v>528397</v>
      </c>
      <c r="D41" s="44">
        <v>0.006</v>
      </c>
      <c r="E41" s="44">
        <v>0.002</v>
      </c>
      <c r="F41" s="45">
        <v>0.02</v>
      </c>
      <c r="G41" s="45">
        <v>0.03</v>
      </c>
      <c r="H41" s="6">
        <v>0.011</v>
      </c>
      <c r="I41" s="6">
        <v>0.042</v>
      </c>
      <c r="J41" s="6">
        <v>0.005</v>
      </c>
      <c r="K41" s="6">
        <v>0.126</v>
      </c>
      <c r="L41" s="6">
        <v>0.278</v>
      </c>
      <c r="M41" s="6">
        <v>0.403</v>
      </c>
      <c r="N41" s="6">
        <v>3.55</v>
      </c>
      <c r="O41" s="6">
        <v>0.46</v>
      </c>
      <c r="P41" s="6">
        <v>5.43</v>
      </c>
      <c r="Q41" s="6">
        <v>5.67</v>
      </c>
      <c r="R41" s="46">
        <v>17</v>
      </c>
      <c r="S41" s="46">
        <v>23</v>
      </c>
      <c r="T41" s="45">
        <v>0.05</v>
      </c>
      <c r="U41" s="45">
        <v>0.3251</v>
      </c>
      <c r="V41" s="6">
        <v>0.002</v>
      </c>
      <c r="W41" s="45">
        <v>0.0127</v>
      </c>
      <c r="X41" s="6">
        <f t="shared" si="0"/>
        <v>0.053000000000000005</v>
      </c>
      <c r="Y41" s="47">
        <f t="shared" si="1"/>
        <v>0.2142857142857143</v>
      </c>
      <c r="Z41" s="47">
        <f t="shared" si="2"/>
        <v>0.07272727272727272</v>
      </c>
      <c r="AA41" s="47">
        <f t="shared" si="3"/>
        <v>2.2222222222222223</v>
      </c>
      <c r="AB41" s="47">
        <f t="shared" si="4"/>
        <v>4.285714285714286</v>
      </c>
      <c r="AC41" s="47">
        <f t="shared" si="5"/>
        <v>0.7857142857142856</v>
      </c>
      <c r="AD41" s="47">
        <f t="shared" si="6"/>
        <v>3</v>
      </c>
      <c r="AE41" s="47">
        <f t="shared" si="7"/>
        <v>0.4838709677419355</v>
      </c>
      <c r="AF41" s="47">
        <f t="shared" si="8"/>
        <v>3.230769230769231</v>
      </c>
      <c r="AG41" s="47">
        <f t="shared" si="9"/>
        <v>13.9</v>
      </c>
      <c r="AH41" s="47">
        <f t="shared" si="10"/>
        <v>33.583333333333336</v>
      </c>
      <c r="AI41" s="47">
        <f t="shared" si="11"/>
        <v>154.34782608695653</v>
      </c>
      <c r="AJ41" s="47">
        <f t="shared" si="12"/>
        <v>28.75</v>
      </c>
      <c r="AK41" s="47">
        <f t="shared" si="13"/>
        <v>155.14285714285714</v>
      </c>
      <c r="AL41" s="47">
        <f t="shared" si="14"/>
        <v>4.838709677419355</v>
      </c>
      <c r="AM41" s="33">
        <f t="shared" si="15"/>
        <v>20.31875</v>
      </c>
      <c r="AN41" s="33">
        <f t="shared" si="16"/>
        <v>0.06349206349206349</v>
      </c>
      <c r="AO41" s="33">
        <f t="shared" si="17"/>
        <v>0.39076923076923076</v>
      </c>
      <c r="AP41" s="26">
        <f t="shared" si="18"/>
        <v>2.1379620895022327</v>
      </c>
      <c r="AQ41" s="47">
        <f t="shared" si="19"/>
        <v>3.7857142857142856</v>
      </c>
      <c r="AR41" s="48">
        <f t="shared" si="20"/>
        <v>205.84764293677338</v>
      </c>
      <c r="AS41" s="48">
        <f t="shared" si="21"/>
        <v>186.89285714285714</v>
      </c>
      <c r="AT41" s="48">
        <f t="shared" si="22"/>
        <v>1.1014206004642948</v>
      </c>
      <c r="AU41" s="48">
        <f t="shared" si="23"/>
        <v>18.169071508201966</v>
      </c>
      <c r="AV41" s="48">
        <f t="shared" si="24"/>
        <v>0.9948754904315799</v>
      </c>
      <c r="AW41" s="26"/>
      <c r="AX41" s="41"/>
      <c r="AY41" s="26"/>
    </row>
    <row r="42" spans="1:51" ht="12.75">
      <c r="A42" s="43" t="s">
        <v>77</v>
      </c>
      <c r="B42" s="4">
        <v>35042</v>
      </c>
      <c r="C42" s="3">
        <v>528398</v>
      </c>
      <c r="D42" s="6">
        <v>0.006</v>
      </c>
      <c r="E42" s="44">
        <v>0.002</v>
      </c>
      <c r="F42" s="45">
        <v>0.02</v>
      </c>
      <c r="G42" s="45">
        <v>0.03</v>
      </c>
      <c r="H42" s="6">
        <v>0.134</v>
      </c>
      <c r="I42" s="6">
        <v>0.621</v>
      </c>
      <c r="J42" s="6">
        <v>0.005</v>
      </c>
      <c r="K42" s="6">
        <v>0.103</v>
      </c>
      <c r="L42" s="6">
        <v>0.159</v>
      </c>
      <c r="M42" s="6">
        <v>0.285</v>
      </c>
      <c r="N42" s="6">
        <v>2.42</v>
      </c>
      <c r="O42" s="6">
        <v>0.61</v>
      </c>
      <c r="P42" s="6">
        <v>3.86</v>
      </c>
      <c r="Q42" s="6">
        <v>4.329</v>
      </c>
      <c r="R42" s="46">
        <v>18</v>
      </c>
      <c r="S42" s="46">
        <v>36</v>
      </c>
      <c r="T42" s="45">
        <v>0.05</v>
      </c>
      <c r="U42" s="45">
        <v>0.6441</v>
      </c>
      <c r="V42" s="6">
        <v>0.002</v>
      </c>
      <c r="W42" s="45">
        <v>0.0053</v>
      </c>
      <c r="X42" s="6">
        <f t="shared" si="0"/>
        <v>0.755</v>
      </c>
      <c r="Y42" s="47">
        <f t="shared" si="1"/>
        <v>0.2142857142857143</v>
      </c>
      <c r="Z42" s="47">
        <f t="shared" si="2"/>
        <v>0.07272727272727272</v>
      </c>
      <c r="AA42" s="47">
        <f t="shared" si="3"/>
        <v>2.2222222222222223</v>
      </c>
      <c r="AB42" s="47">
        <f t="shared" si="4"/>
        <v>4.285714285714286</v>
      </c>
      <c r="AC42" s="47">
        <f t="shared" si="5"/>
        <v>9.571428571428573</v>
      </c>
      <c r="AD42" s="47">
        <f t="shared" si="6"/>
        <v>44.35714285714286</v>
      </c>
      <c r="AE42" s="47">
        <f t="shared" si="7"/>
        <v>0.4838709677419355</v>
      </c>
      <c r="AF42" s="47">
        <f t="shared" si="8"/>
        <v>2.641025641025641</v>
      </c>
      <c r="AG42" s="47">
        <f t="shared" si="9"/>
        <v>7.95</v>
      </c>
      <c r="AH42" s="47">
        <f t="shared" si="10"/>
        <v>23.749999999999996</v>
      </c>
      <c r="AI42" s="47">
        <f t="shared" si="11"/>
        <v>105.21739130434781</v>
      </c>
      <c r="AJ42" s="47">
        <f t="shared" si="12"/>
        <v>38.125</v>
      </c>
      <c r="AK42" s="47">
        <f t="shared" si="13"/>
        <v>110.28571428571428</v>
      </c>
      <c r="AL42" s="47">
        <f t="shared" si="14"/>
        <v>4.838709677419355</v>
      </c>
      <c r="AM42" s="33">
        <f t="shared" si="15"/>
        <v>40.25625</v>
      </c>
      <c r="AN42" s="33">
        <f t="shared" si="16"/>
        <v>0.06349206349206349</v>
      </c>
      <c r="AO42" s="33">
        <f t="shared" si="17"/>
        <v>0.16307692307692306</v>
      </c>
      <c r="AP42" s="26">
        <f t="shared" si="18"/>
        <v>46.88133821452658</v>
      </c>
      <c r="AQ42" s="47">
        <f t="shared" si="19"/>
        <v>53.92857142857143</v>
      </c>
      <c r="AR42" s="48">
        <f t="shared" si="20"/>
        <v>149.12984551680202</v>
      </c>
      <c r="AS42" s="48">
        <f t="shared" si="21"/>
        <v>192.76785714285714</v>
      </c>
      <c r="AT42" s="48">
        <f t="shared" si="22"/>
        <v>0.7736240249134705</v>
      </c>
      <c r="AU42" s="48">
        <f t="shared" si="23"/>
        <v>-53.2094401974837</v>
      </c>
      <c r="AV42" s="48">
        <f t="shared" si="24"/>
        <v>0.9540437035368325</v>
      </c>
      <c r="AW42" s="26"/>
      <c r="AX42" s="41"/>
      <c r="AY42" s="26"/>
    </row>
    <row r="43" spans="1:51" ht="12.75">
      <c r="A43" s="43" t="s">
        <v>78</v>
      </c>
      <c r="B43" s="4">
        <v>35087</v>
      </c>
      <c r="C43" s="7">
        <v>528399</v>
      </c>
      <c r="D43" s="44">
        <v>0.006</v>
      </c>
      <c r="E43" s="44">
        <v>0.002</v>
      </c>
      <c r="F43" s="45">
        <v>0.02</v>
      </c>
      <c r="G43" s="45">
        <v>0.03</v>
      </c>
      <c r="H43" s="6">
        <v>0.363</v>
      </c>
      <c r="I43" s="6">
        <v>0.472</v>
      </c>
      <c r="J43" s="6">
        <v>0.005</v>
      </c>
      <c r="K43" s="27">
        <v>0.2922</v>
      </c>
      <c r="L43" s="27">
        <v>0.3927</v>
      </c>
      <c r="M43" s="27">
        <v>0.9757</v>
      </c>
      <c r="N43" s="27">
        <v>7.93</v>
      </c>
      <c r="O43" s="6">
        <v>2.14</v>
      </c>
      <c r="P43" s="6">
        <v>12.67</v>
      </c>
      <c r="Q43" s="6">
        <v>4.111</v>
      </c>
      <c r="R43" s="46">
        <v>17</v>
      </c>
      <c r="S43" s="46">
        <v>81</v>
      </c>
      <c r="T43" s="45">
        <v>0.05</v>
      </c>
      <c r="U43" s="27">
        <v>2.14</v>
      </c>
      <c r="V43" s="6">
        <v>0.002</v>
      </c>
      <c r="W43" s="45">
        <v>0.0068</v>
      </c>
      <c r="X43" s="6">
        <f t="shared" si="0"/>
        <v>0.835</v>
      </c>
      <c r="Y43" s="47">
        <f t="shared" si="1"/>
        <v>0.2142857142857143</v>
      </c>
      <c r="Z43" s="47">
        <f t="shared" si="2"/>
        <v>0.07272727272727272</v>
      </c>
      <c r="AA43" s="47">
        <f t="shared" si="3"/>
        <v>2.2222222222222223</v>
      </c>
      <c r="AB43" s="47">
        <f t="shared" si="4"/>
        <v>4.285714285714286</v>
      </c>
      <c r="AC43" s="47">
        <f t="shared" si="5"/>
        <v>25.92857142857143</v>
      </c>
      <c r="AD43" s="47">
        <f t="shared" si="6"/>
        <v>33.71428571428571</v>
      </c>
      <c r="AE43" s="47">
        <f t="shared" si="7"/>
        <v>0.4838709677419355</v>
      </c>
      <c r="AF43" s="47">
        <f t="shared" si="8"/>
        <v>7.492307692307693</v>
      </c>
      <c r="AG43" s="47">
        <f t="shared" si="9"/>
        <v>19.634999999999998</v>
      </c>
      <c r="AH43" s="47">
        <f t="shared" si="10"/>
        <v>81.30833333333332</v>
      </c>
      <c r="AI43" s="47">
        <f t="shared" si="11"/>
        <v>344.78260869565213</v>
      </c>
      <c r="AJ43" s="47">
        <f t="shared" si="12"/>
        <v>133.75</v>
      </c>
      <c r="AK43" s="47">
        <f t="shared" si="13"/>
        <v>362</v>
      </c>
      <c r="AL43" s="47">
        <f t="shared" si="14"/>
        <v>4.838709677419355</v>
      </c>
      <c r="AM43" s="33">
        <f t="shared" si="15"/>
        <v>133.75</v>
      </c>
      <c r="AN43" s="33">
        <f t="shared" si="16"/>
        <v>0.06349206349206349</v>
      </c>
      <c r="AO43" s="33">
        <f t="shared" si="17"/>
        <v>0.20923076923076922</v>
      </c>
      <c r="AP43" s="26">
        <f t="shared" si="18"/>
        <v>77.44617978025194</v>
      </c>
      <c r="AQ43" s="47">
        <f t="shared" si="19"/>
        <v>59.64285714285714</v>
      </c>
      <c r="AR43" s="48">
        <f t="shared" si="20"/>
        <v>479.14682114986454</v>
      </c>
      <c r="AS43" s="48">
        <f t="shared" si="21"/>
        <v>529.4642857142858</v>
      </c>
      <c r="AT43" s="48">
        <f t="shared" si="22"/>
        <v>0.9049653283100307</v>
      </c>
      <c r="AU43" s="48">
        <f t="shared" si="23"/>
        <v>-76.24603599299263</v>
      </c>
      <c r="AV43" s="48">
        <f t="shared" si="24"/>
        <v>0.9524381455680998</v>
      </c>
      <c r="AW43" s="26"/>
      <c r="AX43" s="41"/>
      <c r="AY43" s="26"/>
    </row>
    <row r="44" spans="1:51" ht="12.75">
      <c r="A44" s="43" t="s">
        <v>79</v>
      </c>
      <c r="B44" s="4">
        <v>35098</v>
      </c>
      <c r="C44" s="3">
        <v>528400</v>
      </c>
      <c r="D44" s="44">
        <v>0.006</v>
      </c>
      <c r="E44" s="44">
        <v>0.002</v>
      </c>
      <c r="F44" s="45">
        <v>0.02</v>
      </c>
      <c r="G44" s="45">
        <v>0.03</v>
      </c>
      <c r="H44" s="6">
        <v>0.198</v>
      </c>
      <c r="I44" s="6">
        <v>0.171</v>
      </c>
      <c r="J44" s="6">
        <v>0.005</v>
      </c>
      <c r="K44" s="6">
        <v>0.1</v>
      </c>
      <c r="L44" s="6">
        <v>0.183</v>
      </c>
      <c r="M44" s="6">
        <v>0.352</v>
      </c>
      <c r="N44" s="6">
        <v>3.07</v>
      </c>
      <c r="O44" s="6">
        <v>0.66</v>
      </c>
      <c r="P44" s="6">
        <v>4.86</v>
      </c>
      <c r="Q44" s="6">
        <v>4.97</v>
      </c>
      <c r="R44" s="46">
        <v>16</v>
      </c>
      <c r="S44" s="46">
        <v>24</v>
      </c>
      <c r="T44" s="45">
        <v>0.05</v>
      </c>
      <c r="U44" s="45">
        <v>0.5929</v>
      </c>
      <c r="V44" s="6">
        <v>0.002</v>
      </c>
      <c r="W44" s="45">
        <v>0.0065</v>
      </c>
      <c r="X44" s="6">
        <f t="shared" si="0"/>
        <v>0.369</v>
      </c>
      <c r="Y44" s="47">
        <f t="shared" si="1"/>
        <v>0.2142857142857143</v>
      </c>
      <c r="Z44" s="47">
        <f t="shared" si="2"/>
        <v>0.07272727272727272</v>
      </c>
      <c r="AA44" s="47">
        <f t="shared" si="3"/>
        <v>2.2222222222222223</v>
      </c>
      <c r="AB44" s="47">
        <f t="shared" si="4"/>
        <v>4.285714285714286</v>
      </c>
      <c r="AC44" s="47">
        <f t="shared" si="5"/>
        <v>14.142857142857142</v>
      </c>
      <c r="AD44" s="47">
        <f t="shared" si="6"/>
        <v>12.214285714285715</v>
      </c>
      <c r="AE44" s="47">
        <f t="shared" si="7"/>
        <v>0.4838709677419355</v>
      </c>
      <c r="AF44" s="47">
        <f t="shared" si="8"/>
        <v>2.5641025641025643</v>
      </c>
      <c r="AG44" s="47">
        <f t="shared" si="9"/>
        <v>9.15</v>
      </c>
      <c r="AH44" s="47">
        <f t="shared" si="10"/>
        <v>29.333333333333332</v>
      </c>
      <c r="AI44" s="47">
        <f t="shared" si="11"/>
        <v>133.47826086956522</v>
      </c>
      <c r="AJ44" s="47">
        <f t="shared" si="12"/>
        <v>41.25</v>
      </c>
      <c r="AK44" s="47">
        <f t="shared" si="13"/>
        <v>138.85714285714286</v>
      </c>
      <c r="AL44" s="47">
        <f t="shared" si="14"/>
        <v>4.838709677419355</v>
      </c>
      <c r="AM44" s="33">
        <f t="shared" si="15"/>
        <v>37.05625</v>
      </c>
      <c r="AN44" s="33">
        <f t="shared" si="16"/>
        <v>0.06349206349206349</v>
      </c>
      <c r="AO44" s="33">
        <f t="shared" si="17"/>
        <v>0.19999999999999998</v>
      </c>
      <c r="AP44" s="26">
        <f t="shared" si="18"/>
        <v>10.715193052376073</v>
      </c>
      <c r="AQ44" s="47">
        <f t="shared" si="19"/>
        <v>26.357142857142858</v>
      </c>
      <c r="AR44" s="48">
        <f t="shared" si="20"/>
        <v>188.66855390985825</v>
      </c>
      <c r="AS44" s="48">
        <f t="shared" si="21"/>
        <v>192.32142857142858</v>
      </c>
      <c r="AT44" s="48">
        <f t="shared" si="22"/>
        <v>0.9810064084449454</v>
      </c>
      <c r="AU44" s="48">
        <f t="shared" si="23"/>
        <v>-17.795731804427476</v>
      </c>
      <c r="AV44" s="48">
        <f t="shared" si="24"/>
        <v>0.9612631955627124</v>
      </c>
      <c r="AW44" s="26"/>
      <c r="AX44" s="41"/>
      <c r="AY44" s="26"/>
    </row>
    <row r="45" spans="1:51" ht="12.75">
      <c r="A45" s="43" t="s">
        <v>80</v>
      </c>
      <c r="B45" s="4">
        <v>35119</v>
      </c>
      <c r="C45" s="3">
        <v>528401</v>
      </c>
      <c r="D45" s="44">
        <v>0.006</v>
      </c>
      <c r="E45" s="44">
        <v>0.002</v>
      </c>
      <c r="F45" s="45">
        <v>0.02</v>
      </c>
      <c r="G45" s="45">
        <v>0.03</v>
      </c>
      <c r="H45" s="6">
        <v>0.064</v>
      </c>
      <c r="I45" s="6">
        <v>0.082</v>
      </c>
      <c r="J45" s="6">
        <v>0.005</v>
      </c>
      <c r="K45" s="6">
        <v>0.1</v>
      </c>
      <c r="L45" s="6">
        <v>0.069</v>
      </c>
      <c r="M45" s="6">
        <v>0.052</v>
      </c>
      <c r="N45" s="6">
        <v>0.4</v>
      </c>
      <c r="O45" s="6">
        <v>0.21</v>
      </c>
      <c r="P45" s="6">
        <v>0.85</v>
      </c>
      <c r="Q45" s="6">
        <v>5.26</v>
      </c>
      <c r="R45" s="46">
        <v>17</v>
      </c>
      <c r="S45" s="46">
        <v>6</v>
      </c>
      <c r="T45" s="45">
        <v>0.05</v>
      </c>
      <c r="U45" s="45">
        <v>0.206</v>
      </c>
      <c r="V45" s="6">
        <v>0.002</v>
      </c>
      <c r="W45" s="45">
        <v>0.002</v>
      </c>
      <c r="X45" s="6">
        <f t="shared" si="0"/>
        <v>0.14600000000000002</v>
      </c>
      <c r="Y45" s="47">
        <f t="shared" si="1"/>
        <v>0.2142857142857143</v>
      </c>
      <c r="Z45" s="47">
        <f t="shared" si="2"/>
        <v>0.07272727272727272</v>
      </c>
      <c r="AA45" s="47">
        <f t="shared" si="3"/>
        <v>2.2222222222222223</v>
      </c>
      <c r="AB45" s="47">
        <f t="shared" si="4"/>
        <v>4.285714285714286</v>
      </c>
      <c r="AC45" s="47">
        <f t="shared" si="5"/>
        <v>4.571428571428572</v>
      </c>
      <c r="AD45" s="47">
        <f t="shared" si="6"/>
        <v>5.857142857142858</v>
      </c>
      <c r="AE45" s="47">
        <f t="shared" si="7"/>
        <v>0.4838709677419355</v>
      </c>
      <c r="AF45" s="47">
        <f t="shared" si="8"/>
        <v>2.5641025641025643</v>
      </c>
      <c r="AG45" s="47">
        <f t="shared" si="9"/>
        <v>3.45</v>
      </c>
      <c r="AH45" s="47">
        <f t="shared" si="10"/>
        <v>4.333333333333333</v>
      </c>
      <c r="AI45" s="47">
        <f t="shared" si="11"/>
        <v>17.391304347826086</v>
      </c>
      <c r="AJ45" s="47">
        <f t="shared" si="12"/>
        <v>13.125</v>
      </c>
      <c r="AK45" s="47">
        <f t="shared" si="13"/>
        <v>24.285714285714285</v>
      </c>
      <c r="AL45" s="47">
        <f t="shared" si="14"/>
        <v>4.838709677419355</v>
      </c>
      <c r="AM45" s="33">
        <f t="shared" si="15"/>
        <v>12.875</v>
      </c>
      <c r="AN45" s="33">
        <f t="shared" si="16"/>
        <v>0.06349206349206349</v>
      </c>
      <c r="AO45" s="33">
        <f t="shared" si="17"/>
        <v>0.061538461538461535</v>
      </c>
      <c r="AP45" s="26">
        <f t="shared" si="18"/>
        <v>5.495408738576249</v>
      </c>
      <c r="AQ45" s="47">
        <f t="shared" si="19"/>
        <v>10.42857142857143</v>
      </c>
      <c r="AR45" s="48">
        <f t="shared" si="20"/>
        <v>32.310168816690556</v>
      </c>
      <c r="AS45" s="48">
        <f t="shared" si="21"/>
        <v>43.26785714285714</v>
      </c>
      <c r="AT45" s="48">
        <f t="shared" si="22"/>
        <v>0.7467476078145568</v>
      </c>
      <c r="AU45" s="48">
        <f t="shared" si="23"/>
        <v>-15.529116897595156</v>
      </c>
      <c r="AV45" s="48">
        <f t="shared" si="24"/>
        <v>0.7161125319693095</v>
      </c>
      <c r="AW45" s="26"/>
      <c r="AX45" s="41"/>
      <c r="AY45" s="26"/>
    </row>
    <row r="46" spans="1:51" ht="12.75">
      <c r="A46" s="43" t="s">
        <v>81</v>
      </c>
      <c r="B46" s="4">
        <v>35141</v>
      </c>
      <c r="C46" s="3">
        <v>531857</v>
      </c>
      <c r="D46" s="44">
        <v>0.006</v>
      </c>
      <c r="E46" s="44">
        <v>0.002</v>
      </c>
      <c r="F46" s="45">
        <v>0.02</v>
      </c>
      <c r="G46" s="45">
        <v>0.03</v>
      </c>
      <c r="H46" s="6">
        <v>0.397</v>
      </c>
      <c r="I46" s="6">
        <v>0.296</v>
      </c>
      <c r="J46" s="6">
        <v>0.005</v>
      </c>
      <c r="K46" s="6">
        <v>0.1</v>
      </c>
      <c r="L46" s="6">
        <v>0.101</v>
      </c>
      <c r="M46" s="6">
        <v>0.03</v>
      </c>
      <c r="N46" s="6">
        <v>0.33</v>
      </c>
      <c r="O46" s="6">
        <v>1.16</v>
      </c>
      <c r="P46" s="6">
        <v>0.49</v>
      </c>
      <c r="Q46" s="6">
        <v>4.249</v>
      </c>
      <c r="R46" s="46">
        <v>13</v>
      </c>
      <c r="S46" s="46">
        <v>23</v>
      </c>
      <c r="T46" s="45">
        <v>0.05</v>
      </c>
      <c r="U46" s="45">
        <v>1.212</v>
      </c>
      <c r="V46" s="6">
        <v>0.002</v>
      </c>
      <c r="W46" s="45">
        <v>0.0077</v>
      </c>
      <c r="X46" s="6">
        <f t="shared" si="0"/>
        <v>0.6930000000000001</v>
      </c>
      <c r="Y46" s="47">
        <f t="shared" si="1"/>
        <v>0.2142857142857143</v>
      </c>
      <c r="Z46" s="47">
        <f t="shared" si="2"/>
        <v>0.07272727272727272</v>
      </c>
      <c r="AA46" s="47">
        <f t="shared" si="3"/>
        <v>2.2222222222222223</v>
      </c>
      <c r="AB46" s="47">
        <f t="shared" si="4"/>
        <v>4.285714285714286</v>
      </c>
      <c r="AC46" s="47">
        <f t="shared" si="5"/>
        <v>28.357142857142858</v>
      </c>
      <c r="AD46" s="47">
        <f t="shared" si="6"/>
        <v>21.14285714285714</v>
      </c>
      <c r="AE46" s="47">
        <f t="shared" si="7"/>
        <v>0.4838709677419355</v>
      </c>
      <c r="AF46" s="47">
        <f t="shared" si="8"/>
        <v>2.5641025641025643</v>
      </c>
      <c r="AG46" s="47">
        <f t="shared" si="9"/>
        <v>5.050000000000001</v>
      </c>
      <c r="AH46" s="47">
        <f t="shared" si="10"/>
        <v>2.5</v>
      </c>
      <c r="AI46" s="47">
        <f t="shared" si="11"/>
        <v>14.347826086956523</v>
      </c>
      <c r="AJ46" s="47">
        <f t="shared" si="12"/>
        <v>72.5</v>
      </c>
      <c r="AK46" s="47">
        <f t="shared" si="13"/>
        <v>14</v>
      </c>
      <c r="AL46" s="47">
        <f t="shared" si="14"/>
        <v>4.838709677419355</v>
      </c>
      <c r="AM46" s="33">
        <f t="shared" si="15"/>
        <v>75.75</v>
      </c>
      <c r="AN46" s="33">
        <f t="shared" si="16"/>
        <v>0.06349206349206349</v>
      </c>
      <c r="AO46" s="33">
        <f t="shared" si="17"/>
        <v>0.23692307692307693</v>
      </c>
      <c r="AP46" s="26">
        <f t="shared" si="18"/>
        <v>56.36376558259549</v>
      </c>
      <c r="AQ46" s="47">
        <f t="shared" si="19"/>
        <v>49.5</v>
      </c>
      <c r="AR46" s="48">
        <f t="shared" si="20"/>
        <v>52.81907150820195</v>
      </c>
      <c r="AS46" s="48">
        <f t="shared" si="21"/>
        <v>107.64285714285714</v>
      </c>
      <c r="AT46" s="48">
        <f t="shared" si="22"/>
        <v>0.4906881228366472</v>
      </c>
      <c r="AU46" s="48">
        <f t="shared" si="23"/>
        <v>-83.18092849179806</v>
      </c>
      <c r="AV46" s="48">
        <f t="shared" si="24"/>
        <v>1.0248447204968945</v>
      </c>
      <c r="AW46" s="26"/>
      <c r="AX46" s="41"/>
      <c r="AY46" s="26"/>
    </row>
    <row r="47" spans="1:51" ht="12.75">
      <c r="A47" s="43" t="s">
        <v>82</v>
      </c>
      <c r="B47" s="4">
        <v>35155</v>
      </c>
      <c r="C47" s="3">
        <v>531858</v>
      </c>
      <c r="D47" s="44">
        <v>0.006</v>
      </c>
      <c r="E47" s="44">
        <v>0.002</v>
      </c>
      <c r="F47" s="45">
        <v>0.02</v>
      </c>
      <c r="G47" s="45">
        <v>0.03</v>
      </c>
      <c r="H47" s="6">
        <v>0.148</v>
      </c>
      <c r="I47" s="6">
        <v>0.143</v>
      </c>
      <c r="J47" s="6">
        <v>0.005</v>
      </c>
      <c r="K47" s="6">
        <v>0.2</v>
      </c>
      <c r="L47" s="6">
        <v>0.269</v>
      </c>
      <c r="M47" s="6">
        <v>0.606</v>
      </c>
      <c r="N47" s="6">
        <v>5.13</v>
      </c>
      <c r="O47" s="6">
        <v>0.73</v>
      </c>
      <c r="P47" s="6">
        <v>8.05</v>
      </c>
      <c r="Q47" s="6">
        <v>4.846</v>
      </c>
      <c r="R47" s="46">
        <v>12</v>
      </c>
      <c r="S47" s="46">
        <v>26</v>
      </c>
      <c r="T47" s="45">
        <v>0.05</v>
      </c>
      <c r="U47" s="45">
        <v>0.708</v>
      </c>
      <c r="V47" s="6">
        <v>0.002</v>
      </c>
      <c r="W47" s="45">
        <v>0.0035</v>
      </c>
      <c r="X47" s="6">
        <f t="shared" si="0"/>
        <v>0.291</v>
      </c>
      <c r="Y47" s="47">
        <f t="shared" si="1"/>
        <v>0.2142857142857143</v>
      </c>
      <c r="Z47" s="47">
        <f t="shared" si="2"/>
        <v>0.07272727272727272</v>
      </c>
      <c r="AA47" s="47">
        <f t="shared" si="3"/>
        <v>2.2222222222222223</v>
      </c>
      <c r="AB47" s="47">
        <f t="shared" si="4"/>
        <v>4.285714285714286</v>
      </c>
      <c r="AC47" s="47">
        <f t="shared" si="5"/>
        <v>10.57142857142857</v>
      </c>
      <c r="AD47" s="47">
        <f t="shared" si="6"/>
        <v>10.214285714285714</v>
      </c>
      <c r="AE47" s="47">
        <f t="shared" si="7"/>
        <v>0.4838709677419355</v>
      </c>
      <c r="AF47" s="47">
        <f t="shared" si="8"/>
        <v>5.128205128205129</v>
      </c>
      <c r="AG47" s="47">
        <f t="shared" si="9"/>
        <v>13.45</v>
      </c>
      <c r="AH47" s="47">
        <f t="shared" si="10"/>
        <v>50.49999999999999</v>
      </c>
      <c r="AI47" s="47">
        <f t="shared" si="11"/>
        <v>223.04347826086956</v>
      </c>
      <c r="AJ47" s="47">
        <f t="shared" si="12"/>
        <v>45.625</v>
      </c>
      <c r="AK47" s="47">
        <f t="shared" si="13"/>
        <v>230</v>
      </c>
      <c r="AL47" s="47">
        <f t="shared" si="14"/>
        <v>4.838709677419355</v>
      </c>
      <c r="AM47" s="33">
        <f t="shared" si="15"/>
        <v>44.25</v>
      </c>
      <c r="AN47" s="33">
        <f t="shared" si="16"/>
        <v>0.06349206349206349</v>
      </c>
      <c r="AO47" s="33">
        <f t="shared" si="17"/>
        <v>0.1076923076923077</v>
      </c>
      <c r="AP47" s="26">
        <f t="shared" si="18"/>
        <v>14.256075936021885</v>
      </c>
      <c r="AQ47" s="47">
        <f t="shared" si="19"/>
        <v>20.785714285714285</v>
      </c>
      <c r="AR47" s="48">
        <f t="shared" si="20"/>
        <v>302.69311196050324</v>
      </c>
      <c r="AS47" s="48">
        <f t="shared" si="21"/>
        <v>285.8392857142857</v>
      </c>
      <c r="AT47" s="48">
        <f t="shared" si="22"/>
        <v>1.058962595726131</v>
      </c>
      <c r="AU47" s="48">
        <f t="shared" si="23"/>
        <v>6.282397674788967</v>
      </c>
      <c r="AV47" s="48">
        <f t="shared" si="24"/>
        <v>0.9697542533081286</v>
      </c>
      <c r="AW47" s="26"/>
      <c r="AX47" s="41"/>
      <c r="AY47" s="26"/>
    </row>
    <row r="48" spans="1:51" ht="12.75">
      <c r="A48" s="43" t="s">
        <v>83</v>
      </c>
      <c r="B48" s="4">
        <v>35190</v>
      </c>
      <c r="C48" s="3">
        <v>531859</v>
      </c>
      <c r="D48" s="44">
        <v>0.006</v>
      </c>
      <c r="E48" s="44">
        <v>0.002</v>
      </c>
      <c r="F48" s="45">
        <v>0.02</v>
      </c>
      <c r="G48" s="45">
        <v>0.03</v>
      </c>
      <c r="H48" s="6">
        <v>0.072</v>
      </c>
      <c r="I48" s="6">
        <v>0.048</v>
      </c>
      <c r="J48" s="6">
        <v>0.005</v>
      </c>
      <c r="K48" s="6">
        <v>0.1</v>
      </c>
      <c r="L48" s="6">
        <v>0.05</v>
      </c>
      <c r="M48" s="6">
        <v>0.052</v>
      </c>
      <c r="N48" s="6">
        <v>0.701</v>
      </c>
      <c r="O48" s="6">
        <v>0.08</v>
      </c>
      <c r="P48" s="6">
        <v>1.16</v>
      </c>
      <c r="Q48" s="6">
        <v>5.35</v>
      </c>
      <c r="R48" s="46">
        <v>13</v>
      </c>
      <c r="S48" s="46">
        <v>5</v>
      </c>
      <c r="T48" s="45">
        <v>0.05</v>
      </c>
      <c r="U48" s="45">
        <v>0.1031</v>
      </c>
      <c r="V48" s="6">
        <v>0.002</v>
      </c>
      <c r="W48" s="45">
        <v>0.002</v>
      </c>
      <c r="X48" s="6">
        <f t="shared" si="0"/>
        <v>0.12</v>
      </c>
      <c r="Y48" s="47">
        <f t="shared" si="1"/>
        <v>0.2142857142857143</v>
      </c>
      <c r="Z48" s="47">
        <f t="shared" si="2"/>
        <v>0.07272727272727272</v>
      </c>
      <c r="AA48" s="47">
        <f t="shared" si="3"/>
        <v>2.2222222222222223</v>
      </c>
      <c r="AB48" s="47">
        <f t="shared" si="4"/>
        <v>4.285714285714286</v>
      </c>
      <c r="AC48" s="47">
        <f t="shared" si="5"/>
        <v>5.142857142857142</v>
      </c>
      <c r="AD48" s="47">
        <f t="shared" si="6"/>
        <v>3.428571428571429</v>
      </c>
      <c r="AE48" s="47">
        <f t="shared" si="7"/>
        <v>0.4838709677419355</v>
      </c>
      <c r="AF48" s="47">
        <f t="shared" si="8"/>
        <v>2.5641025641025643</v>
      </c>
      <c r="AG48" s="47">
        <f t="shared" si="9"/>
        <v>2.5</v>
      </c>
      <c r="AH48" s="47">
        <f t="shared" si="10"/>
        <v>4.333333333333333</v>
      </c>
      <c r="AI48" s="47">
        <f t="shared" si="11"/>
        <v>30.478260869565215</v>
      </c>
      <c r="AJ48" s="47">
        <f t="shared" si="12"/>
        <v>5</v>
      </c>
      <c r="AK48" s="47">
        <f t="shared" si="13"/>
        <v>33.14285714285714</v>
      </c>
      <c r="AL48" s="47">
        <f t="shared" si="14"/>
        <v>4.838709677419355</v>
      </c>
      <c r="AM48" s="33">
        <f t="shared" si="15"/>
        <v>6.44375</v>
      </c>
      <c r="AN48" s="33">
        <f t="shared" si="16"/>
        <v>0.06349206349206349</v>
      </c>
      <c r="AO48" s="33">
        <f t="shared" si="17"/>
        <v>0.061538461538461535</v>
      </c>
      <c r="AP48" s="26">
        <f t="shared" si="18"/>
        <v>4.466835921509635</v>
      </c>
      <c r="AQ48" s="47">
        <f t="shared" si="19"/>
        <v>8.571428571428571</v>
      </c>
      <c r="AR48" s="48">
        <f t="shared" si="20"/>
        <v>45.018553909858255</v>
      </c>
      <c r="AS48" s="48">
        <f t="shared" si="21"/>
        <v>41.57142857142857</v>
      </c>
      <c r="AT48" s="48">
        <f t="shared" si="22"/>
        <v>1.0829205407869684</v>
      </c>
      <c r="AU48" s="48">
        <f t="shared" si="23"/>
        <v>-1.695731804427453</v>
      </c>
      <c r="AV48" s="48">
        <f t="shared" si="24"/>
        <v>0.9196026986506747</v>
      </c>
      <c r="AW48" s="26"/>
      <c r="AX48" s="41"/>
      <c r="AY48" s="26"/>
    </row>
    <row r="49" spans="1:51" ht="12.75">
      <c r="A49" s="43" t="s">
        <v>84</v>
      </c>
      <c r="B49" s="4">
        <v>35203</v>
      </c>
      <c r="C49" s="3">
        <v>537444</v>
      </c>
      <c r="D49" s="44">
        <v>0.006</v>
      </c>
      <c r="E49" s="44">
        <v>0.002</v>
      </c>
      <c r="F49" s="45">
        <v>0.02</v>
      </c>
      <c r="G49" s="45">
        <v>0.03</v>
      </c>
      <c r="H49" s="6">
        <v>0.022</v>
      </c>
      <c r="I49" s="6">
        <v>0.099</v>
      </c>
      <c r="J49" s="8">
        <v>0.04</v>
      </c>
      <c r="K49" s="6">
        <v>0.1</v>
      </c>
      <c r="L49" s="6">
        <v>0.097</v>
      </c>
      <c r="M49" s="6">
        <v>0.119</v>
      </c>
      <c r="N49" s="6">
        <v>0.865</v>
      </c>
      <c r="O49" s="6">
        <v>0.41</v>
      </c>
      <c r="P49" s="6">
        <v>1.64</v>
      </c>
      <c r="Q49" s="6">
        <v>4.788</v>
      </c>
      <c r="R49" s="46">
        <v>10</v>
      </c>
      <c r="S49" s="46">
        <v>14</v>
      </c>
      <c r="T49" s="45">
        <v>0.05</v>
      </c>
      <c r="U49" s="45">
        <v>0.4566</v>
      </c>
      <c r="V49" s="6">
        <v>0.002</v>
      </c>
      <c r="W49" s="45">
        <v>0.0066</v>
      </c>
      <c r="X49" s="6">
        <f t="shared" si="0"/>
        <v>0.121</v>
      </c>
      <c r="Y49" s="47">
        <f t="shared" si="1"/>
        <v>0.2142857142857143</v>
      </c>
      <c r="Z49" s="47">
        <f t="shared" si="2"/>
        <v>0.07272727272727272</v>
      </c>
      <c r="AA49" s="47">
        <f t="shared" si="3"/>
        <v>2.2222222222222223</v>
      </c>
      <c r="AB49" s="47">
        <f t="shared" si="4"/>
        <v>4.285714285714286</v>
      </c>
      <c r="AC49" s="47">
        <f t="shared" si="5"/>
        <v>1.5714285714285712</v>
      </c>
      <c r="AD49" s="47">
        <f t="shared" si="6"/>
        <v>7.071428571428571</v>
      </c>
      <c r="AE49" s="47">
        <f t="shared" si="7"/>
        <v>3.870967741935484</v>
      </c>
      <c r="AF49" s="47">
        <f t="shared" si="8"/>
        <v>2.5641025641025643</v>
      </c>
      <c r="AG49" s="47">
        <f t="shared" si="9"/>
        <v>4.8500000000000005</v>
      </c>
      <c r="AH49" s="47">
        <f t="shared" si="10"/>
        <v>9.916666666666666</v>
      </c>
      <c r="AI49" s="47">
        <f t="shared" si="11"/>
        <v>37.60869565217391</v>
      </c>
      <c r="AJ49" s="47">
        <f t="shared" si="12"/>
        <v>25.625</v>
      </c>
      <c r="AK49" s="47">
        <f t="shared" si="13"/>
        <v>46.857142857142854</v>
      </c>
      <c r="AL49" s="47">
        <f t="shared" si="14"/>
        <v>4.838709677419355</v>
      </c>
      <c r="AM49" s="33">
        <f t="shared" si="15"/>
        <v>28.5375</v>
      </c>
      <c r="AN49" s="33">
        <f t="shared" si="16"/>
        <v>0.06349206349206349</v>
      </c>
      <c r="AO49" s="33">
        <f t="shared" si="17"/>
        <v>0.20307692307692307</v>
      </c>
      <c r="AP49" s="26">
        <f t="shared" si="18"/>
        <v>16.292960326397218</v>
      </c>
      <c r="AQ49" s="47">
        <f t="shared" si="19"/>
        <v>8.642857142857142</v>
      </c>
      <c r="AR49" s="48">
        <f t="shared" si="20"/>
        <v>56.51089345437171</v>
      </c>
      <c r="AS49" s="48">
        <f t="shared" si="21"/>
        <v>79.55357142857142</v>
      </c>
      <c r="AT49" s="48">
        <f t="shared" si="22"/>
        <v>0.7103501758574223</v>
      </c>
      <c r="AU49" s="48">
        <f t="shared" si="23"/>
        <v>-24.614106545628275</v>
      </c>
      <c r="AV49" s="48">
        <f t="shared" si="24"/>
        <v>0.8026246023329797</v>
      </c>
      <c r="AW49" s="26"/>
      <c r="AX49" s="41"/>
      <c r="AY49" s="26"/>
    </row>
    <row r="50" spans="1:57" ht="12.75">
      <c r="A50" s="3" t="s">
        <v>85</v>
      </c>
      <c r="B50" s="53">
        <v>35386</v>
      </c>
      <c r="C50" s="3">
        <v>549915</v>
      </c>
      <c r="D50" s="44">
        <v>0.006</v>
      </c>
      <c r="E50" s="44">
        <v>0.002</v>
      </c>
      <c r="F50" s="45">
        <v>0.02</v>
      </c>
      <c r="G50" s="45">
        <v>0.03</v>
      </c>
      <c r="H50" s="6">
        <v>0.014</v>
      </c>
      <c r="I50" s="6">
        <v>0.077</v>
      </c>
      <c r="J50" s="6">
        <v>0.005</v>
      </c>
      <c r="K50" s="6">
        <v>0.1</v>
      </c>
      <c r="L50" s="6">
        <v>0.143</v>
      </c>
      <c r="M50" s="6">
        <v>0.221</v>
      </c>
      <c r="N50" s="6">
        <v>1.759</v>
      </c>
      <c r="O50" s="6">
        <v>0.28</v>
      </c>
      <c r="P50" s="6">
        <v>2.72</v>
      </c>
      <c r="Q50" s="6">
        <v>5.16</v>
      </c>
      <c r="R50" s="46">
        <v>15</v>
      </c>
      <c r="S50" s="46">
        <v>12</v>
      </c>
      <c r="T50" s="6">
        <v>0.1098</v>
      </c>
      <c r="U50" s="6">
        <v>0.2686</v>
      </c>
      <c r="V50" s="6">
        <v>0.0072</v>
      </c>
      <c r="W50" s="6">
        <v>0.0103</v>
      </c>
      <c r="X50" s="6">
        <f t="shared" si="0"/>
        <v>0.091</v>
      </c>
      <c r="Y50" s="47">
        <f t="shared" si="1"/>
        <v>0.2142857142857143</v>
      </c>
      <c r="Z50" s="47">
        <f t="shared" si="2"/>
        <v>0.07272727272727272</v>
      </c>
      <c r="AA50" s="47">
        <f t="shared" si="3"/>
        <v>2.2222222222222223</v>
      </c>
      <c r="AB50" s="47">
        <f t="shared" si="4"/>
        <v>4.285714285714286</v>
      </c>
      <c r="AC50" s="47">
        <f t="shared" si="5"/>
        <v>1</v>
      </c>
      <c r="AD50" s="47">
        <f t="shared" si="6"/>
        <v>5.5</v>
      </c>
      <c r="AE50" s="47">
        <f t="shared" si="7"/>
        <v>0.4838709677419355</v>
      </c>
      <c r="AF50" s="47">
        <f t="shared" si="8"/>
        <v>2.5641025641025643</v>
      </c>
      <c r="AG50" s="47">
        <f t="shared" si="9"/>
        <v>7.1499999999999995</v>
      </c>
      <c r="AH50" s="47">
        <f t="shared" si="10"/>
        <v>18.416666666666668</v>
      </c>
      <c r="AI50" s="47">
        <f t="shared" si="11"/>
        <v>76.47826086956522</v>
      </c>
      <c r="AJ50" s="47">
        <f t="shared" si="12"/>
        <v>17.5</v>
      </c>
      <c r="AK50" s="47">
        <f t="shared" si="13"/>
        <v>77.71428571428572</v>
      </c>
      <c r="AL50" s="47">
        <f t="shared" si="14"/>
        <v>10.625806451612902</v>
      </c>
      <c r="AM50" s="33">
        <f t="shared" si="15"/>
        <v>16.7875</v>
      </c>
      <c r="AN50" s="33">
        <f t="shared" si="16"/>
        <v>0.22857142857142856</v>
      </c>
      <c r="AO50" s="33">
        <f t="shared" si="17"/>
        <v>0.3169230769230769</v>
      </c>
      <c r="AP50" s="26">
        <f t="shared" si="18"/>
        <v>6.918309709189363</v>
      </c>
      <c r="AQ50" s="47">
        <f t="shared" si="19"/>
        <v>6.5</v>
      </c>
      <c r="AR50" s="48">
        <f t="shared" si="20"/>
        <v>105.60903010033445</v>
      </c>
      <c r="AS50" s="48">
        <f t="shared" si="21"/>
        <v>100.71428571428572</v>
      </c>
      <c r="AT50" s="48">
        <f t="shared" si="22"/>
        <v>1.048600298868569</v>
      </c>
      <c r="AU50" s="48">
        <f t="shared" si="23"/>
        <v>3.8947443860487283</v>
      </c>
      <c r="AV50" s="48">
        <f t="shared" si="24"/>
        <v>0.9840952685421994</v>
      </c>
      <c r="AW50" s="26"/>
      <c r="AX50" s="41"/>
      <c r="AY50" s="26"/>
      <c r="AZ50" s="54"/>
      <c r="BA50" s="54"/>
      <c r="BB50" s="54"/>
      <c r="BC50" s="54"/>
      <c r="BD50" s="54"/>
      <c r="BE50" s="54"/>
    </row>
    <row r="51" spans="1:51" ht="12.75">
      <c r="A51" s="3" t="s">
        <v>86</v>
      </c>
      <c r="B51" s="53">
        <v>35428</v>
      </c>
      <c r="C51" s="3">
        <v>560595</v>
      </c>
      <c r="D51" s="44">
        <v>0.006</v>
      </c>
      <c r="E51" s="44">
        <v>0.002</v>
      </c>
      <c r="F51" s="45">
        <v>0.0436</v>
      </c>
      <c r="G51" s="45">
        <v>0.03</v>
      </c>
      <c r="H51" s="6">
        <v>0.01</v>
      </c>
      <c r="I51" s="6">
        <v>0.155</v>
      </c>
      <c r="J51" s="6">
        <v>0.005</v>
      </c>
      <c r="K51" s="6">
        <v>0.1</v>
      </c>
      <c r="L51" s="6">
        <v>0.09</v>
      </c>
      <c r="M51" s="6">
        <v>0.085</v>
      </c>
      <c r="N51" s="6">
        <v>0.719</v>
      </c>
      <c r="O51" s="6">
        <v>0.15</v>
      </c>
      <c r="P51" s="6">
        <v>1.23</v>
      </c>
      <c r="Q51" s="6">
        <v>4.911</v>
      </c>
      <c r="R51" s="46">
        <v>12</v>
      </c>
      <c r="S51" s="46">
        <v>10</v>
      </c>
      <c r="T51" s="45">
        <v>0.05</v>
      </c>
      <c r="U51" s="6">
        <v>0.1298</v>
      </c>
      <c r="V51" s="6">
        <v>0.0129</v>
      </c>
      <c r="W51" s="6">
        <v>0.0064</v>
      </c>
      <c r="X51" s="6">
        <f t="shared" si="0"/>
        <v>0.165</v>
      </c>
      <c r="Y51" s="47">
        <f t="shared" si="1"/>
        <v>0.2142857142857143</v>
      </c>
      <c r="Z51" s="47">
        <f t="shared" si="2"/>
        <v>0.07272727272727272</v>
      </c>
      <c r="AA51" s="47">
        <f t="shared" si="3"/>
        <v>4.844444444444445</v>
      </c>
      <c r="AB51" s="47">
        <f t="shared" si="4"/>
        <v>4.285714285714286</v>
      </c>
      <c r="AC51" s="47">
        <f t="shared" si="5"/>
        <v>0.7142857142857143</v>
      </c>
      <c r="AD51" s="47">
        <f t="shared" si="6"/>
        <v>11.071428571428571</v>
      </c>
      <c r="AE51" s="47">
        <f t="shared" si="7"/>
        <v>0.4838709677419355</v>
      </c>
      <c r="AF51" s="47">
        <f t="shared" si="8"/>
        <v>2.5641025641025643</v>
      </c>
      <c r="AG51" s="47">
        <f t="shared" si="9"/>
        <v>4.5</v>
      </c>
      <c r="AH51" s="47">
        <f t="shared" si="10"/>
        <v>7.083333333333334</v>
      </c>
      <c r="AI51" s="47">
        <f t="shared" si="11"/>
        <v>31.26086956521739</v>
      </c>
      <c r="AJ51" s="47">
        <f t="shared" si="12"/>
        <v>9.375</v>
      </c>
      <c r="AK51" s="47">
        <f t="shared" si="13"/>
        <v>35.14285714285714</v>
      </c>
      <c r="AL51" s="47">
        <f t="shared" si="14"/>
        <v>4.838709677419355</v>
      </c>
      <c r="AM51" s="33">
        <f t="shared" si="15"/>
        <v>8.1125</v>
      </c>
      <c r="AN51" s="33">
        <f t="shared" si="16"/>
        <v>0.40952380952380957</v>
      </c>
      <c r="AO51" s="33">
        <f t="shared" si="17"/>
        <v>0.19692307692307692</v>
      </c>
      <c r="AP51" s="26">
        <f t="shared" si="18"/>
        <v>12.274392311584089</v>
      </c>
      <c r="AQ51" s="47">
        <f t="shared" si="19"/>
        <v>11.785714285714285</v>
      </c>
      <c r="AR51" s="48">
        <f t="shared" si="20"/>
        <v>46.122591176939004</v>
      </c>
      <c r="AS51" s="48">
        <f t="shared" si="21"/>
        <v>55.58928571428571</v>
      </c>
      <c r="AT51" s="48">
        <f t="shared" si="22"/>
        <v>0.8297028929998665</v>
      </c>
      <c r="AU51" s="48">
        <f t="shared" si="23"/>
        <v>-10.18098025163242</v>
      </c>
      <c r="AV51" s="48">
        <f t="shared" si="24"/>
        <v>0.8895369388476494</v>
      </c>
      <c r="AW51" s="26"/>
      <c r="AX51" s="41"/>
      <c r="AY51" s="26"/>
    </row>
    <row r="52" spans="1:51" ht="12.75">
      <c r="A52" s="3" t="s">
        <v>87</v>
      </c>
      <c r="B52" s="53">
        <v>35463</v>
      </c>
      <c r="C52" s="3">
        <v>560596</v>
      </c>
      <c r="D52" s="6">
        <v>0.0098</v>
      </c>
      <c r="E52" s="6">
        <v>0.0033</v>
      </c>
      <c r="F52" s="45">
        <v>0.0311</v>
      </c>
      <c r="G52" s="45">
        <v>0.03</v>
      </c>
      <c r="H52" s="6">
        <v>0.638</v>
      </c>
      <c r="I52" s="6">
        <v>0.582</v>
      </c>
      <c r="J52" s="6">
        <v>0.005</v>
      </c>
      <c r="K52" s="6">
        <v>0.183</v>
      </c>
      <c r="L52" s="6">
        <v>0.246</v>
      </c>
      <c r="M52" s="6">
        <v>0.565</v>
      </c>
      <c r="N52" s="6">
        <v>4.721</v>
      </c>
      <c r="O52" s="6">
        <v>1.53</v>
      </c>
      <c r="P52" s="6">
        <v>8.49</v>
      </c>
      <c r="Q52" s="6">
        <v>4.261</v>
      </c>
      <c r="R52" s="46">
        <v>14</v>
      </c>
      <c r="S52" s="46">
        <v>56</v>
      </c>
      <c r="T52" s="6">
        <v>0.1259</v>
      </c>
      <c r="U52" s="6">
        <v>1.6429</v>
      </c>
      <c r="V52" s="6">
        <v>0.0026</v>
      </c>
      <c r="W52" s="6">
        <v>0.0064</v>
      </c>
      <c r="X52" s="6">
        <f t="shared" si="0"/>
        <v>1.22</v>
      </c>
      <c r="Y52" s="47">
        <f t="shared" si="1"/>
        <v>0.35</v>
      </c>
      <c r="Z52" s="47">
        <f t="shared" si="2"/>
        <v>0.12000000000000001</v>
      </c>
      <c r="AA52" s="47">
        <f t="shared" si="3"/>
        <v>3.4555555555555553</v>
      </c>
      <c r="AB52" s="47">
        <f t="shared" si="4"/>
        <v>4.285714285714286</v>
      </c>
      <c r="AC52" s="47">
        <f t="shared" si="5"/>
        <v>45.57142857142858</v>
      </c>
      <c r="AD52" s="47">
        <f t="shared" si="6"/>
        <v>41.57142857142857</v>
      </c>
      <c r="AE52" s="47">
        <f t="shared" si="7"/>
        <v>0.4838709677419355</v>
      </c>
      <c r="AF52" s="47">
        <f t="shared" si="8"/>
        <v>4.692307692307692</v>
      </c>
      <c r="AG52" s="47">
        <f t="shared" si="9"/>
        <v>12.3</v>
      </c>
      <c r="AH52" s="47">
        <f t="shared" si="10"/>
        <v>47.08333333333333</v>
      </c>
      <c r="AI52" s="47">
        <f t="shared" si="11"/>
        <v>205.26086956521738</v>
      </c>
      <c r="AJ52" s="47">
        <f t="shared" si="12"/>
        <v>95.625</v>
      </c>
      <c r="AK52" s="47">
        <f t="shared" si="13"/>
        <v>242.57142857142858</v>
      </c>
      <c r="AL52" s="47">
        <f t="shared" si="14"/>
        <v>12.183870967741939</v>
      </c>
      <c r="AM52" s="33">
        <f t="shared" si="15"/>
        <v>102.68125</v>
      </c>
      <c r="AN52" s="33">
        <f t="shared" si="16"/>
        <v>0.08253968253968254</v>
      </c>
      <c r="AO52" s="33">
        <f t="shared" si="17"/>
        <v>0.19692307692307692</v>
      </c>
      <c r="AP52" s="26">
        <f t="shared" si="18"/>
        <v>54.8276964920854</v>
      </c>
      <c r="AQ52" s="47">
        <f t="shared" si="19"/>
        <v>87.14285714285714</v>
      </c>
      <c r="AR52" s="48">
        <f t="shared" si="20"/>
        <v>314.907939162287</v>
      </c>
      <c r="AS52" s="48">
        <f t="shared" si="21"/>
        <v>379.7678571428571</v>
      </c>
      <c r="AT52" s="48">
        <f t="shared" si="22"/>
        <v>0.8292116703384621</v>
      </c>
      <c r="AU52" s="48">
        <f t="shared" si="23"/>
        <v>-110.43134655199873</v>
      </c>
      <c r="AV52" s="48">
        <f t="shared" si="24"/>
        <v>0.8461873303630869</v>
      </c>
      <c r="AW52" s="26"/>
      <c r="AX52" s="41"/>
      <c r="AY52" s="26"/>
    </row>
    <row r="53" spans="1:51" ht="12.75">
      <c r="A53" s="3" t="s">
        <v>88</v>
      </c>
      <c r="B53" s="53">
        <v>35476</v>
      </c>
      <c r="C53" s="3">
        <v>560597</v>
      </c>
      <c r="D53" s="44">
        <v>0.006</v>
      </c>
      <c r="E53" s="44">
        <v>0.002</v>
      </c>
      <c r="F53" s="45">
        <v>0.0249</v>
      </c>
      <c r="G53" s="45">
        <v>0.03</v>
      </c>
      <c r="H53" s="6">
        <v>0.01</v>
      </c>
      <c r="I53" s="6">
        <v>0.025</v>
      </c>
      <c r="J53" s="6">
        <v>0.005</v>
      </c>
      <c r="K53" s="6">
        <v>0.1</v>
      </c>
      <c r="L53" s="6">
        <v>0.051</v>
      </c>
      <c r="M53" s="6">
        <v>0.067</v>
      </c>
      <c r="N53" s="6">
        <v>0.636</v>
      </c>
      <c r="O53" s="6">
        <v>0.08</v>
      </c>
      <c r="P53" s="6">
        <v>1.08</v>
      </c>
      <c r="Q53" s="6">
        <v>5.28</v>
      </c>
      <c r="R53" s="46">
        <v>14</v>
      </c>
      <c r="S53" s="46">
        <v>6</v>
      </c>
      <c r="T53" s="6">
        <v>0.085</v>
      </c>
      <c r="U53" s="6">
        <v>0.1239</v>
      </c>
      <c r="V53" s="6">
        <v>0.002</v>
      </c>
      <c r="W53" s="6">
        <v>0.0031</v>
      </c>
      <c r="X53" s="6">
        <f t="shared" si="0"/>
        <v>0.035</v>
      </c>
      <c r="Y53" s="47">
        <f t="shared" si="1"/>
        <v>0.2142857142857143</v>
      </c>
      <c r="Z53" s="47">
        <f t="shared" si="2"/>
        <v>0.07272727272727272</v>
      </c>
      <c r="AA53" s="47">
        <f t="shared" si="3"/>
        <v>2.7666666666666666</v>
      </c>
      <c r="AB53" s="47">
        <f t="shared" si="4"/>
        <v>4.285714285714286</v>
      </c>
      <c r="AC53" s="47">
        <f t="shared" si="5"/>
        <v>0.7142857142857143</v>
      </c>
      <c r="AD53" s="47">
        <f t="shared" si="6"/>
        <v>1.7857142857142858</v>
      </c>
      <c r="AE53" s="47">
        <f t="shared" si="7"/>
        <v>0.4838709677419355</v>
      </c>
      <c r="AF53" s="47">
        <f t="shared" si="8"/>
        <v>2.5641025641025643</v>
      </c>
      <c r="AG53" s="47">
        <f t="shared" si="9"/>
        <v>2.55</v>
      </c>
      <c r="AH53" s="47">
        <f t="shared" si="10"/>
        <v>5.583333333333333</v>
      </c>
      <c r="AI53" s="47">
        <f t="shared" si="11"/>
        <v>27.65217391304348</v>
      </c>
      <c r="AJ53" s="47">
        <f t="shared" si="12"/>
        <v>5</v>
      </c>
      <c r="AK53" s="47">
        <f t="shared" si="13"/>
        <v>30.85714285714286</v>
      </c>
      <c r="AL53" s="47">
        <f t="shared" si="14"/>
        <v>8.225806451612904</v>
      </c>
      <c r="AM53" s="33">
        <f t="shared" si="15"/>
        <v>7.7437499999999995</v>
      </c>
      <c r="AN53" s="33">
        <f t="shared" si="16"/>
        <v>0.06349206349206349</v>
      </c>
      <c r="AO53" s="33">
        <f t="shared" si="17"/>
        <v>0.09538461538461539</v>
      </c>
      <c r="AP53" s="26">
        <f t="shared" si="18"/>
        <v>5.248074602497724</v>
      </c>
      <c r="AQ53" s="47">
        <f t="shared" si="19"/>
        <v>2.5</v>
      </c>
      <c r="AR53" s="48">
        <f t="shared" si="20"/>
        <v>39.06389552476509</v>
      </c>
      <c r="AS53" s="48">
        <f t="shared" si="21"/>
        <v>37.642857142857146</v>
      </c>
      <c r="AT53" s="48">
        <f t="shared" si="22"/>
        <v>1.0377505452499263</v>
      </c>
      <c r="AU53" s="48">
        <f t="shared" si="23"/>
        <v>0.7067526676222329</v>
      </c>
      <c r="AV53" s="48">
        <f t="shared" si="24"/>
        <v>0.8961352657004831</v>
      </c>
      <c r="AW53" s="26"/>
      <c r="AX53" s="41"/>
      <c r="AY53" s="26"/>
    </row>
    <row r="54" spans="1:51" ht="12.75">
      <c r="A54" s="3" t="s">
        <v>89</v>
      </c>
      <c r="B54" s="53">
        <v>35497</v>
      </c>
      <c r="C54" s="3">
        <v>560598</v>
      </c>
      <c r="D54" s="44">
        <v>0.006</v>
      </c>
      <c r="E54" s="44">
        <v>0.002</v>
      </c>
      <c r="F54" s="45">
        <v>0.02</v>
      </c>
      <c r="G54" s="45">
        <v>0.03</v>
      </c>
      <c r="H54" s="6">
        <v>0.01</v>
      </c>
      <c r="I54" s="6">
        <v>0.025</v>
      </c>
      <c r="J54" s="6">
        <v>0.023</v>
      </c>
      <c r="K54" s="6">
        <v>0.1</v>
      </c>
      <c r="L54" s="6">
        <v>0.059</v>
      </c>
      <c r="M54" s="6">
        <v>0.0439</v>
      </c>
      <c r="N54" s="6">
        <v>0.416</v>
      </c>
      <c r="O54" s="6">
        <v>0.05</v>
      </c>
      <c r="P54" s="6">
        <v>0.56</v>
      </c>
      <c r="Q54" s="6">
        <v>5.43</v>
      </c>
      <c r="R54" s="46">
        <v>14</v>
      </c>
      <c r="S54" s="46">
        <v>4</v>
      </c>
      <c r="T54" s="45">
        <v>0.05</v>
      </c>
      <c r="U54" s="45">
        <v>0.07</v>
      </c>
      <c r="V54" s="6">
        <v>0.002</v>
      </c>
      <c r="W54" s="6">
        <v>0.002</v>
      </c>
      <c r="X54" s="6">
        <f t="shared" si="0"/>
        <v>0.035</v>
      </c>
      <c r="Y54" s="47">
        <f t="shared" si="1"/>
        <v>0.2142857142857143</v>
      </c>
      <c r="Z54" s="47">
        <f t="shared" si="2"/>
        <v>0.07272727272727272</v>
      </c>
      <c r="AA54" s="47">
        <f t="shared" si="3"/>
        <v>2.2222222222222223</v>
      </c>
      <c r="AB54" s="47">
        <f t="shared" si="4"/>
        <v>4.285714285714286</v>
      </c>
      <c r="AC54" s="47">
        <f t="shared" si="5"/>
        <v>0.7142857142857143</v>
      </c>
      <c r="AD54" s="47">
        <f t="shared" si="6"/>
        <v>1.7857142857142858</v>
      </c>
      <c r="AE54" s="47">
        <f t="shared" si="7"/>
        <v>2.225806451612903</v>
      </c>
      <c r="AF54" s="47">
        <f t="shared" si="8"/>
        <v>2.5641025641025643</v>
      </c>
      <c r="AG54" s="47">
        <f t="shared" si="9"/>
        <v>2.9499999999999997</v>
      </c>
      <c r="AH54" s="47">
        <f t="shared" si="10"/>
        <v>3.658333333333333</v>
      </c>
      <c r="AI54" s="47">
        <f t="shared" si="11"/>
        <v>18.08695652173913</v>
      </c>
      <c r="AJ54" s="47">
        <f t="shared" si="12"/>
        <v>3.125</v>
      </c>
      <c r="AK54" s="47">
        <f t="shared" si="13"/>
        <v>16</v>
      </c>
      <c r="AL54" s="47">
        <f t="shared" si="14"/>
        <v>4.838709677419355</v>
      </c>
      <c r="AM54" s="33">
        <f t="shared" si="15"/>
        <v>4.375</v>
      </c>
      <c r="AN54" s="33">
        <f t="shared" si="16"/>
        <v>0.06349206349206349</v>
      </c>
      <c r="AO54" s="33">
        <f t="shared" si="17"/>
        <v>0.061538461538461535</v>
      </c>
      <c r="AP54" s="26">
        <f t="shared" si="18"/>
        <v>3.7153522909717283</v>
      </c>
      <c r="AQ54" s="47">
        <f t="shared" si="19"/>
        <v>2.5</v>
      </c>
      <c r="AR54" s="48">
        <f t="shared" si="20"/>
        <v>27.97367813346074</v>
      </c>
      <c r="AS54" s="48">
        <f t="shared" si="21"/>
        <v>20.910714285714285</v>
      </c>
      <c r="AT54" s="48">
        <f t="shared" si="22"/>
        <v>1.3377676989528622</v>
      </c>
      <c r="AU54" s="48">
        <f t="shared" si="23"/>
        <v>6.348678133460741</v>
      </c>
      <c r="AV54" s="48">
        <f t="shared" si="24"/>
        <v>1.1304347826086956</v>
      </c>
      <c r="AW54" s="26"/>
      <c r="AX54" s="41"/>
      <c r="AY54" s="26"/>
    </row>
    <row r="55" spans="1:59" ht="12.75">
      <c r="A55" t="s">
        <v>90</v>
      </c>
      <c r="B55" s="55">
        <v>35764</v>
      </c>
      <c r="C55" s="46" t="s">
        <v>91</v>
      </c>
      <c r="D55" s="44">
        <v>0.006</v>
      </c>
      <c r="E55" s="44">
        <v>0.002</v>
      </c>
      <c r="F55" s="45">
        <v>0.02</v>
      </c>
      <c r="G55" s="45">
        <v>0.03</v>
      </c>
      <c r="H55" s="45">
        <v>0.01</v>
      </c>
      <c r="I55" s="45">
        <v>0.0827971</v>
      </c>
      <c r="J55" s="45">
        <v>0.011</v>
      </c>
      <c r="K55" s="56">
        <v>0.3328</v>
      </c>
      <c r="L55" s="6">
        <v>0.1189</v>
      </c>
      <c r="M55" s="6">
        <v>0.1487</v>
      </c>
      <c r="N55" s="6">
        <v>1.995</v>
      </c>
      <c r="O55" s="45">
        <v>0.257096</v>
      </c>
      <c r="P55" s="45">
        <v>2.59821</v>
      </c>
      <c r="Q55" s="6">
        <v>5.889</v>
      </c>
      <c r="R55" s="57">
        <v>14</v>
      </c>
      <c r="S55" s="46">
        <v>10</v>
      </c>
      <c r="T55" s="6">
        <v>0.1511</v>
      </c>
      <c r="U55" s="6">
        <v>0.3227</v>
      </c>
      <c r="V55" s="6">
        <v>0.002</v>
      </c>
      <c r="W55" s="6">
        <v>0.05883</v>
      </c>
      <c r="X55" s="6">
        <f t="shared" si="0"/>
        <v>0.0927971</v>
      </c>
      <c r="Y55" s="47">
        <f t="shared" si="1"/>
        <v>0.2142857142857143</v>
      </c>
      <c r="Z55" s="47">
        <f t="shared" si="2"/>
        <v>0.07272727272727272</v>
      </c>
      <c r="AA55" s="47">
        <f t="shared" si="3"/>
        <v>2.2222222222222223</v>
      </c>
      <c r="AB55" s="47">
        <f t="shared" si="4"/>
        <v>4.285714285714286</v>
      </c>
      <c r="AC55" s="47">
        <f t="shared" si="5"/>
        <v>0.7142857142857143</v>
      </c>
      <c r="AD55" s="47">
        <f t="shared" si="6"/>
        <v>5.914078571428572</v>
      </c>
      <c r="AE55" s="47">
        <f t="shared" si="7"/>
        <v>1.064516129032258</v>
      </c>
      <c r="AF55" s="47">
        <f t="shared" si="8"/>
        <v>8.533333333333333</v>
      </c>
      <c r="AG55" s="47">
        <f t="shared" si="9"/>
        <v>5.945</v>
      </c>
      <c r="AH55" s="47">
        <f t="shared" si="10"/>
        <v>12.391666666666667</v>
      </c>
      <c r="AI55" s="47">
        <f t="shared" si="11"/>
        <v>86.73913043478261</v>
      </c>
      <c r="AJ55" s="47">
        <f t="shared" si="12"/>
        <v>16.0685</v>
      </c>
      <c r="AK55" s="47">
        <f t="shared" si="13"/>
        <v>74.23457142857143</v>
      </c>
      <c r="AL55" s="47">
        <f t="shared" si="14"/>
        <v>14.62258064516129</v>
      </c>
      <c r="AM55" s="33">
        <f t="shared" si="15"/>
        <v>20.16875</v>
      </c>
      <c r="AN55" s="33">
        <f t="shared" si="16"/>
        <v>0.06349206349206349</v>
      </c>
      <c r="AO55" s="33">
        <f t="shared" si="17"/>
        <v>1.810153846153846</v>
      </c>
      <c r="AP55" s="26">
        <f t="shared" si="18"/>
        <v>1.2912192736135335</v>
      </c>
      <c r="AQ55" s="47">
        <f t="shared" si="19"/>
        <v>6.628364285714286</v>
      </c>
      <c r="AR55" s="48">
        <f t="shared" si="20"/>
        <v>114.32341614906832</v>
      </c>
      <c r="AS55" s="48">
        <f t="shared" si="21"/>
        <v>96.21715</v>
      </c>
      <c r="AT55" s="48">
        <f t="shared" si="22"/>
        <v>1.1881812769248343</v>
      </c>
      <c r="AU55" s="48">
        <f t="shared" si="23"/>
        <v>17.39198043478261</v>
      </c>
      <c r="AV55" s="48">
        <f t="shared" si="24"/>
        <v>1.1684465709921028</v>
      </c>
      <c r="AW55" s="26"/>
      <c r="AX55" s="41"/>
      <c r="AY55" s="26"/>
      <c r="BG55" s="58"/>
    </row>
    <row r="56" spans="1:59" ht="12.75">
      <c r="A56" t="s">
        <v>92</v>
      </c>
      <c r="B56" s="55">
        <v>35799</v>
      </c>
      <c r="C56" s="46" t="s">
        <v>93</v>
      </c>
      <c r="D56" s="44">
        <v>0.006</v>
      </c>
      <c r="E56" s="44">
        <v>0.002</v>
      </c>
      <c r="F56" s="45">
        <v>0.02</v>
      </c>
      <c r="G56" s="45">
        <v>0.03</v>
      </c>
      <c r="H56" s="45">
        <v>0.01</v>
      </c>
      <c r="I56" s="6">
        <v>0.025</v>
      </c>
      <c r="J56" s="45">
        <v>0.0107</v>
      </c>
      <c r="K56" s="56">
        <v>0.1293</v>
      </c>
      <c r="L56" s="6">
        <v>0.1373</v>
      </c>
      <c r="M56" s="6">
        <v>0.2974</v>
      </c>
      <c r="N56" s="6">
        <v>2.576</v>
      </c>
      <c r="O56" s="45">
        <v>0.235063</v>
      </c>
      <c r="P56" s="45">
        <v>4.62633</v>
      </c>
      <c r="Q56" s="6">
        <v>5.611</v>
      </c>
      <c r="R56" s="57">
        <v>14</v>
      </c>
      <c r="S56" s="46">
        <v>9</v>
      </c>
      <c r="T56" s="45">
        <v>0.05</v>
      </c>
      <c r="U56" s="6">
        <v>0.1691</v>
      </c>
      <c r="V56" s="56">
        <v>0.002127</v>
      </c>
      <c r="W56" s="6">
        <v>0.007869</v>
      </c>
      <c r="X56" s="6">
        <f t="shared" si="0"/>
        <v>0.035</v>
      </c>
      <c r="Y56" s="47">
        <f t="shared" si="1"/>
        <v>0.2142857142857143</v>
      </c>
      <c r="Z56" s="47">
        <f t="shared" si="2"/>
        <v>0.07272727272727272</v>
      </c>
      <c r="AA56" s="47">
        <f t="shared" si="3"/>
        <v>2.2222222222222223</v>
      </c>
      <c r="AB56" s="47">
        <f t="shared" si="4"/>
        <v>4.285714285714286</v>
      </c>
      <c r="AC56" s="47">
        <f t="shared" si="5"/>
        <v>0.7142857142857143</v>
      </c>
      <c r="AD56" s="47">
        <f t="shared" si="6"/>
        <v>1.7857142857142858</v>
      </c>
      <c r="AE56" s="47">
        <f t="shared" si="7"/>
        <v>1.0354838709677416</v>
      </c>
      <c r="AF56" s="47">
        <f t="shared" si="8"/>
        <v>3.3153846153846156</v>
      </c>
      <c r="AG56" s="47">
        <f t="shared" si="9"/>
        <v>6.865</v>
      </c>
      <c r="AH56" s="47">
        <f t="shared" si="10"/>
        <v>24.783333333333335</v>
      </c>
      <c r="AI56" s="47">
        <f t="shared" si="11"/>
        <v>112</v>
      </c>
      <c r="AJ56" s="47">
        <f t="shared" si="12"/>
        <v>14.6914375</v>
      </c>
      <c r="AK56" s="47">
        <f t="shared" si="13"/>
        <v>132.18085714285715</v>
      </c>
      <c r="AL56" s="47">
        <f t="shared" si="14"/>
        <v>4.838709677419355</v>
      </c>
      <c r="AM56" s="33">
        <f t="shared" si="15"/>
        <v>10.56875</v>
      </c>
      <c r="AN56" s="33">
        <f t="shared" si="16"/>
        <v>0.06752380952380953</v>
      </c>
      <c r="AO56" s="33">
        <f t="shared" si="17"/>
        <v>0.24212307692307689</v>
      </c>
      <c r="AP56" s="26">
        <f t="shared" si="18"/>
        <v>2.4490632418447467</v>
      </c>
      <c r="AQ56" s="47">
        <f t="shared" si="19"/>
        <v>2.5</v>
      </c>
      <c r="AR56" s="48">
        <f t="shared" si="20"/>
        <v>147.67800366300366</v>
      </c>
      <c r="AS56" s="48">
        <f t="shared" si="21"/>
        <v>148.65800892857143</v>
      </c>
      <c r="AT56" s="48">
        <f t="shared" si="22"/>
        <v>0.9934076524189245</v>
      </c>
      <c r="AU56" s="48">
        <f t="shared" si="23"/>
        <v>-1.6942909798534913</v>
      </c>
      <c r="AV56" s="48">
        <f t="shared" si="24"/>
        <v>0.847323904693353</v>
      </c>
      <c r="AW56" s="26"/>
      <c r="AX56" s="41"/>
      <c r="AY56" s="26"/>
      <c r="BG56" s="58"/>
    </row>
    <row r="57" spans="1:59" ht="12.75">
      <c r="A57" t="s">
        <v>94</v>
      </c>
      <c r="B57" s="55">
        <v>35820</v>
      </c>
      <c r="C57" s="46" t="s">
        <v>95</v>
      </c>
      <c r="D57" s="44">
        <v>0.006</v>
      </c>
      <c r="E57" s="44">
        <v>0.002</v>
      </c>
      <c r="F57" s="45">
        <v>0.02</v>
      </c>
      <c r="G57" s="45">
        <v>0.03</v>
      </c>
      <c r="H57" s="45">
        <v>0.0335</v>
      </c>
      <c r="I57" s="45">
        <v>0.0662652</v>
      </c>
      <c r="J57" s="45">
        <v>0.005</v>
      </c>
      <c r="K57" s="56">
        <v>0.1733</v>
      </c>
      <c r="L57" s="6">
        <v>0.2353</v>
      </c>
      <c r="M57" s="6">
        <v>0.5871</v>
      </c>
      <c r="N57" s="6">
        <v>4.847</v>
      </c>
      <c r="O57" s="45">
        <v>0.589799</v>
      </c>
      <c r="P57" s="45">
        <v>8.68393</v>
      </c>
      <c r="Q57" s="6"/>
      <c r="R57" s="46"/>
      <c r="S57" s="46"/>
      <c r="T57" s="6">
        <v>0.08928</v>
      </c>
      <c r="U57" s="6">
        <v>0.6487</v>
      </c>
      <c r="V57" s="6">
        <v>0.002</v>
      </c>
      <c r="W57" s="6">
        <v>0.009217</v>
      </c>
      <c r="X57" s="6">
        <f t="shared" si="0"/>
        <v>0.0997652</v>
      </c>
      <c r="Y57" s="47">
        <f t="shared" si="1"/>
        <v>0.2142857142857143</v>
      </c>
      <c r="Z57" s="47">
        <f t="shared" si="2"/>
        <v>0.07272727272727272</v>
      </c>
      <c r="AA57" s="47">
        <f t="shared" si="3"/>
        <v>2.2222222222222223</v>
      </c>
      <c r="AB57" s="47">
        <f t="shared" si="4"/>
        <v>4.285714285714286</v>
      </c>
      <c r="AC57" s="47">
        <f t="shared" si="5"/>
        <v>2.3928571428571432</v>
      </c>
      <c r="AD57" s="47">
        <f t="shared" si="6"/>
        <v>4.733228571428571</v>
      </c>
      <c r="AE57" s="47">
        <f t="shared" si="7"/>
        <v>0.4838709677419355</v>
      </c>
      <c r="AF57" s="47">
        <f t="shared" si="8"/>
        <v>4.443589743589744</v>
      </c>
      <c r="AG57" s="47">
        <f t="shared" si="9"/>
        <v>11.765</v>
      </c>
      <c r="AH57" s="47">
        <f t="shared" si="10"/>
        <v>48.925</v>
      </c>
      <c r="AI57" s="47">
        <f t="shared" si="11"/>
        <v>210.73913043478262</v>
      </c>
      <c r="AJ57" s="47">
        <f t="shared" si="12"/>
        <v>36.8624375</v>
      </c>
      <c r="AK57" s="47">
        <f t="shared" si="13"/>
        <v>248.11228571428572</v>
      </c>
      <c r="AL57" s="47">
        <f t="shared" si="14"/>
        <v>8.639999999999999</v>
      </c>
      <c r="AM57" s="33">
        <f t="shared" si="15"/>
        <v>40.54375</v>
      </c>
      <c r="AN57" s="33">
        <f t="shared" si="16"/>
        <v>0.06349206349206349</v>
      </c>
      <c r="AO57" s="33">
        <f t="shared" si="17"/>
        <v>0.2836</v>
      </c>
      <c r="AP57" s="26"/>
      <c r="AQ57" s="47">
        <f t="shared" si="19"/>
        <v>7.126085714285714</v>
      </c>
      <c r="AR57" s="48">
        <f t="shared" si="20"/>
        <v>278.2655773212295</v>
      </c>
      <c r="AS57" s="48">
        <f t="shared" si="21"/>
        <v>289.7079517857143</v>
      </c>
      <c r="AT57" s="48">
        <f t="shared" si="22"/>
        <v>0.9605037611361519</v>
      </c>
      <c r="AU57" s="48">
        <f t="shared" si="23"/>
        <v>-13.835231607341939</v>
      </c>
      <c r="AV57" s="48">
        <f t="shared" si="24"/>
        <v>0.8493699932193594</v>
      </c>
      <c r="AW57" s="26"/>
      <c r="AX57" s="41"/>
      <c r="AY57" s="26"/>
      <c r="BG57" s="58"/>
    </row>
    <row r="58" spans="1:51" s="3" customFormat="1" ht="12.75">
      <c r="A58" s="3" t="s">
        <v>96</v>
      </c>
      <c r="B58" s="4">
        <v>35848</v>
      </c>
      <c r="C58" s="3">
        <v>599936</v>
      </c>
      <c r="D58" s="44">
        <v>0.006</v>
      </c>
      <c r="E58" s="44">
        <v>0.002</v>
      </c>
      <c r="F58" s="45">
        <v>0.02</v>
      </c>
      <c r="G58" s="45">
        <v>0.03</v>
      </c>
      <c r="H58" s="6">
        <v>0.01</v>
      </c>
      <c r="I58" s="45">
        <v>0.025</v>
      </c>
      <c r="J58" s="6">
        <v>0.0114</v>
      </c>
      <c r="K58" s="6">
        <v>0.1</v>
      </c>
      <c r="L58" s="6">
        <v>0.1331</v>
      </c>
      <c r="M58" s="6">
        <v>0.2493</v>
      </c>
      <c r="N58" s="6">
        <v>2.073</v>
      </c>
      <c r="O58" s="6">
        <v>0.226244</v>
      </c>
      <c r="P58" s="56">
        <v>3.41726</v>
      </c>
      <c r="Q58" s="6">
        <v>5.689</v>
      </c>
      <c r="R58" s="46">
        <v>18</v>
      </c>
      <c r="S58" s="46">
        <v>13</v>
      </c>
      <c r="T58" s="45">
        <v>0.05</v>
      </c>
      <c r="U58" s="6">
        <v>0.2649</v>
      </c>
      <c r="V58" s="6">
        <v>0.002</v>
      </c>
      <c r="W58" s="6">
        <v>0.007589</v>
      </c>
      <c r="X58" s="6">
        <f t="shared" si="0"/>
        <v>0.035</v>
      </c>
      <c r="Y58" s="47">
        <f t="shared" si="1"/>
        <v>0.2142857142857143</v>
      </c>
      <c r="Z58" s="47">
        <f t="shared" si="2"/>
        <v>0.07272727272727272</v>
      </c>
      <c r="AA58" s="47">
        <f t="shared" si="3"/>
        <v>2.2222222222222223</v>
      </c>
      <c r="AB58" s="47">
        <f t="shared" si="4"/>
        <v>4.285714285714286</v>
      </c>
      <c r="AC58" s="47">
        <f t="shared" si="5"/>
        <v>0.7142857142857143</v>
      </c>
      <c r="AD58" s="47">
        <f t="shared" si="6"/>
        <v>1.7857142857142858</v>
      </c>
      <c r="AE58" s="47">
        <f t="shared" si="7"/>
        <v>1.103225806451613</v>
      </c>
      <c r="AF58" s="47">
        <f t="shared" si="8"/>
        <v>2.5641025641025643</v>
      </c>
      <c r="AG58" s="47">
        <f t="shared" si="9"/>
        <v>6.654999999999999</v>
      </c>
      <c r="AH58" s="47">
        <f t="shared" si="10"/>
        <v>20.775</v>
      </c>
      <c r="AI58" s="47">
        <f t="shared" si="11"/>
        <v>90.1304347826087</v>
      </c>
      <c r="AJ58" s="47">
        <f t="shared" si="12"/>
        <v>14.14025</v>
      </c>
      <c r="AK58" s="47">
        <f t="shared" si="13"/>
        <v>97.636</v>
      </c>
      <c r="AL58" s="47">
        <f t="shared" si="14"/>
        <v>4.838709677419355</v>
      </c>
      <c r="AM58" s="33">
        <f t="shared" si="15"/>
        <v>16.556250000000002</v>
      </c>
      <c r="AN58" s="33">
        <f t="shared" si="16"/>
        <v>0.06349206349206349</v>
      </c>
      <c r="AO58" s="33">
        <f t="shared" si="17"/>
        <v>0.2335076923076923</v>
      </c>
      <c r="AP58" s="26">
        <f t="shared" si="18"/>
        <v>2.046444636724674</v>
      </c>
      <c r="AQ58" s="47">
        <f t="shared" si="19"/>
        <v>2.5</v>
      </c>
      <c r="AR58" s="48">
        <f t="shared" si="20"/>
        <v>120.83882306099699</v>
      </c>
      <c r="AS58" s="48">
        <f t="shared" si="21"/>
        <v>113.56196428571428</v>
      </c>
      <c r="AT58" s="48">
        <f t="shared" si="22"/>
        <v>1.064078310207585</v>
      </c>
      <c r="AU58" s="48">
        <f t="shared" si="23"/>
        <v>6.562573060996982</v>
      </c>
      <c r="AV58" s="48">
        <f t="shared" si="24"/>
        <v>0.9231270718035224</v>
      </c>
      <c r="AW58" s="26"/>
      <c r="AX58" s="41"/>
      <c r="AY58" s="26"/>
    </row>
    <row r="59" spans="1:51" s="3" customFormat="1" ht="12.75">
      <c r="A59" s="3" t="s">
        <v>97</v>
      </c>
      <c r="B59" s="4">
        <v>35862</v>
      </c>
      <c r="C59" s="3">
        <v>599937</v>
      </c>
      <c r="D59" s="44">
        <v>0.006</v>
      </c>
      <c r="E59" s="44">
        <v>0.002</v>
      </c>
      <c r="F59" s="45">
        <v>0.02</v>
      </c>
      <c r="G59" s="45">
        <v>0.03</v>
      </c>
      <c r="H59" s="6">
        <v>0.0614</v>
      </c>
      <c r="I59" s="45">
        <v>0.281</v>
      </c>
      <c r="J59" s="6">
        <v>0.0107</v>
      </c>
      <c r="K59" s="6">
        <v>0.3263</v>
      </c>
      <c r="L59" s="6">
        <v>0.36</v>
      </c>
      <c r="M59" s="6">
        <v>0.9831</v>
      </c>
      <c r="N59" s="6">
        <v>8.117</v>
      </c>
      <c r="O59" s="6">
        <v>0.814354</v>
      </c>
      <c r="P59" s="56">
        <v>14.3162</v>
      </c>
      <c r="Q59" s="6">
        <v>4.633</v>
      </c>
      <c r="R59" s="46">
        <v>18</v>
      </c>
      <c r="S59" s="46">
        <v>57</v>
      </c>
      <c r="T59" s="56">
        <v>0.0985</v>
      </c>
      <c r="U59" s="6">
        <v>0.7995</v>
      </c>
      <c r="V59" s="6">
        <v>0.002</v>
      </c>
      <c r="W59" s="6">
        <v>0.01003</v>
      </c>
      <c r="X59" s="6">
        <f t="shared" si="0"/>
        <v>0.34240000000000004</v>
      </c>
      <c r="Y59" s="47">
        <f t="shared" si="1"/>
        <v>0.2142857142857143</v>
      </c>
      <c r="Z59" s="47">
        <f t="shared" si="2"/>
        <v>0.07272727272727272</v>
      </c>
      <c r="AA59" s="47">
        <f t="shared" si="3"/>
        <v>2.2222222222222223</v>
      </c>
      <c r="AB59" s="47">
        <f t="shared" si="4"/>
        <v>4.285714285714286</v>
      </c>
      <c r="AC59" s="47">
        <f t="shared" si="5"/>
        <v>4.385714285714286</v>
      </c>
      <c r="AD59" s="47">
        <f t="shared" si="6"/>
        <v>20.071428571428573</v>
      </c>
      <c r="AE59" s="47">
        <f t="shared" si="7"/>
        <v>1.0354838709677416</v>
      </c>
      <c r="AF59" s="47">
        <f t="shared" si="8"/>
        <v>8.366666666666667</v>
      </c>
      <c r="AG59" s="47">
        <f t="shared" si="9"/>
        <v>18</v>
      </c>
      <c r="AH59" s="47">
        <f t="shared" si="10"/>
        <v>81.925</v>
      </c>
      <c r="AI59" s="47">
        <f t="shared" si="11"/>
        <v>352.91304347826093</v>
      </c>
      <c r="AJ59" s="47">
        <f t="shared" si="12"/>
        <v>50.897125</v>
      </c>
      <c r="AK59" s="47">
        <f t="shared" si="13"/>
        <v>409.0342857142857</v>
      </c>
      <c r="AL59" s="47">
        <f t="shared" si="14"/>
        <v>9.53225806451613</v>
      </c>
      <c r="AM59" s="33">
        <f t="shared" si="15"/>
        <v>49.96875</v>
      </c>
      <c r="AN59" s="33">
        <f t="shared" si="16"/>
        <v>0.06349206349206349</v>
      </c>
      <c r="AO59" s="33">
        <f t="shared" si="17"/>
        <v>0.3086153846153846</v>
      </c>
      <c r="AP59" s="26">
        <f t="shared" si="18"/>
        <v>23.28091257665009</v>
      </c>
      <c r="AQ59" s="47">
        <f t="shared" si="19"/>
        <v>24.45714285714286</v>
      </c>
      <c r="AR59" s="48">
        <f t="shared" si="20"/>
        <v>465.59042443064186</v>
      </c>
      <c r="AS59" s="48">
        <f t="shared" si="21"/>
        <v>480.0028392857143</v>
      </c>
      <c r="AT59" s="48">
        <f t="shared" si="22"/>
        <v>0.9699743133258976</v>
      </c>
      <c r="AU59" s="48">
        <f t="shared" si="23"/>
        <v>-18.79812914078667</v>
      </c>
      <c r="AV59" s="48">
        <f t="shared" si="24"/>
        <v>0.8627957503904061</v>
      </c>
      <c r="AW59" s="26"/>
      <c r="AX59" s="41"/>
      <c r="AY59" s="26"/>
    </row>
    <row r="60" spans="1:51" s="59" customFormat="1" ht="12.75">
      <c r="A60" s="59" t="s">
        <v>98</v>
      </c>
      <c r="B60" s="60">
        <v>35890</v>
      </c>
      <c r="C60" s="59">
        <v>599938</v>
      </c>
      <c r="D60" s="44">
        <v>0.006</v>
      </c>
      <c r="E60" s="44">
        <v>0.002</v>
      </c>
      <c r="F60" s="45">
        <v>0.02</v>
      </c>
      <c r="G60" s="45">
        <v>0.03</v>
      </c>
      <c r="H60" s="44">
        <v>0.1721</v>
      </c>
      <c r="I60" s="61">
        <v>0.028</v>
      </c>
      <c r="J60" s="44">
        <v>0.019</v>
      </c>
      <c r="K60" s="44">
        <v>0.2542</v>
      </c>
      <c r="L60" s="44">
        <v>0.05795</v>
      </c>
      <c r="M60" s="44">
        <v>0.05509</v>
      </c>
      <c r="N60" s="44">
        <v>0.5405</v>
      </c>
      <c r="O60" s="44">
        <v>0.235127</v>
      </c>
      <c r="P60" s="62">
        <v>0.675621</v>
      </c>
      <c r="Q60" s="44">
        <v>5.765</v>
      </c>
      <c r="R60" s="63">
        <v>18</v>
      </c>
      <c r="S60" s="63">
        <v>5</v>
      </c>
      <c r="T60" s="62">
        <v>0.05576</v>
      </c>
      <c r="U60" s="44">
        <v>0.1137</v>
      </c>
      <c r="V60" s="6">
        <v>0.002</v>
      </c>
      <c r="W60" s="44">
        <v>0.008112</v>
      </c>
      <c r="X60" s="6">
        <f t="shared" si="0"/>
        <v>0.2001</v>
      </c>
      <c r="Y60" s="47">
        <f t="shared" si="1"/>
        <v>0.2142857142857143</v>
      </c>
      <c r="Z60" s="47">
        <f t="shared" si="2"/>
        <v>0.07272727272727272</v>
      </c>
      <c r="AA60" s="47">
        <f t="shared" si="3"/>
        <v>2.2222222222222223</v>
      </c>
      <c r="AB60" s="47">
        <f t="shared" si="4"/>
        <v>4.285714285714286</v>
      </c>
      <c r="AC60" s="47">
        <f t="shared" si="5"/>
        <v>12.292857142857143</v>
      </c>
      <c r="AD60" s="47">
        <f t="shared" si="6"/>
        <v>2</v>
      </c>
      <c r="AE60" s="47">
        <f t="shared" si="7"/>
        <v>1.8387096774193548</v>
      </c>
      <c r="AF60" s="47">
        <f t="shared" si="8"/>
        <v>6.517948717948718</v>
      </c>
      <c r="AG60" s="47">
        <f t="shared" si="9"/>
        <v>2.8975</v>
      </c>
      <c r="AH60" s="47">
        <f t="shared" si="10"/>
        <v>4.590833333333333</v>
      </c>
      <c r="AI60" s="47">
        <f t="shared" si="11"/>
        <v>23.5</v>
      </c>
      <c r="AJ60" s="47">
        <f t="shared" si="12"/>
        <v>14.6954375</v>
      </c>
      <c r="AK60" s="47">
        <f t="shared" si="13"/>
        <v>19.30345714285714</v>
      </c>
      <c r="AL60" s="47">
        <f t="shared" si="14"/>
        <v>5.396129032258064</v>
      </c>
      <c r="AM60" s="33">
        <f t="shared" si="15"/>
        <v>7.106249999999999</v>
      </c>
      <c r="AN60" s="33">
        <f t="shared" si="16"/>
        <v>0.06349206349206349</v>
      </c>
      <c r="AO60" s="33">
        <f t="shared" si="17"/>
        <v>0.2496</v>
      </c>
      <c r="AP60" s="26">
        <f t="shared" si="18"/>
        <v>1.7179083871575893</v>
      </c>
      <c r="AQ60" s="47">
        <f t="shared" si="19"/>
        <v>14.292857142857143</v>
      </c>
      <c r="AR60" s="48">
        <f t="shared" si="20"/>
        <v>49.799139194139194</v>
      </c>
      <c r="AS60" s="48">
        <f t="shared" si="21"/>
        <v>35.99889464285714</v>
      </c>
      <c r="AT60" s="48">
        <f t="shared" si="22"/>
        <v>1.383351897001101</v>
      </c>
      <c r="AU60" s="48">
        <f t="shared" si="23"/>
        <v>1.5073874084249113</v>
      </c>
      <c r="AV60" s="48">
        <f t="shared" si="24"/>
        <v>1.217398511887582</v>
      </c>
      <c r="AW60" s="25"/>
      <c r="AX60" s="22"/>
      <c r="AY60" s="25"/>
    </row>
    <row r="61" spans="1:59" s="64" customFormat="1" ht="15.75">
      <c r="A61" s="10"/>
      <c r="D61" s="25"/>
      <c r="E61" s="25"/>
      <c r="F61" s="25"/>
      <c r="G61" s="25"/>
      <c r="H61" s="25"/>
      <c r="I61" s="25"/>
      <c r="J61" s="25"/>
      <c r="K61" s="25"/>
      <c r="L61" s="25"/>
      <c r="M61" s="25"/>
      <c r="N61" s="25"/>
      <c r="O61" s="25"/>
      <c r="P61" s="25"/>
      <c r="Q61" s="25"/>
      <c r="R61" s="25"/>
      <c r="S61" s="25"/>
      <c r="T61" s="25"/>
      <c r="U61" s="25"/>
      <c r="V61" s="25"/>
      <c r="W61" s="25"/>
      <c r="Y61" s="65"/>
      <c r="Z61" s="65"/>
      <c r="AA61" s="65"/>
      <c r="AB61" s="65"/>
      <c r="AC61" s="65"/>
      <c r="AD61" s="65"/>
      <c r="AE61" s="65"/>
      <c r="AF61" s="65"/>
      <c r="AG61" s="65"/>
      <c r="AH61" s="65"/>
      <c r="AI61" s="65"/>
      <c r="AJ61" s="65"/>
      <c r="AK61" s="65"/>
      <c r="AO61" s="65"/>
      <c r="AP61" s="65"/>
      <c r="AQ61" s="66"/>
      <c r="AR61" s="65"/>
      <c r="BG61" s="58"/>
    </row>
    <row r="62" spans="1:48" ht="12.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row>
    <row r="63" spans="2:48" s="67" customFormat="1" ht="12.75">
      <c r="B63" s="68"/>
      <c r="D63" s="69"/>
      <c r="E63" s="69"/>
      <c r="F63" s="69"/>
      <c r="G63" s="69"/>
      <c r="H63" s="70"/>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69"/>
      <c r="AQ63" s="69"/>
      <c r="AR63" s="69"/>
      <c r="AS63" s="69"/>
      <c r="AT63" s="69"/>
      <c r="AU63" s="69"/>
      <c r="AV63" s="69"/>
    </row>
    <row r="64" spans="1:43" s="16" customFormat="1" ht="15">
      <c r="A64" s="71"/>
      <c r="B64" s="72"/>
      <c r="C64" s="21"/>
      <c r="D64" s="37"/>
      <c r="E64" s="18"/>
      <c r="F64" s="37"/>
      <c r="G64" s="37"/>
      <c r="H64" s="73"/>
      <c r="I64" s="37"/>
      <c r="J64" s="73"/>
      <c r="K64" s="37"/>
      <c r="L64" s="37"/>
      <c r="M64" s="37"/>
      <c r="N64" s="37"/>
      <c r="O64" s="37"/>
      <c r="P64" s="37"/>
      <c r="Q64" s="37"/>
      <c r="R64" s="74"/>
      <c r="S64" s="74"/>
      <c r="T64" s="37"/>
      <c r="U64" s="37"/>
      <c r="V64" s="37"/>
      <c r="W64" s="37"/>
      <c r="X64" s="8"/>
      <c r="AQ64" s="8"/>
    </row>
    <row r="65" spans="1:98" s="16" customFormat="1" ht="12.75">
      <c r="A65" s="35"/>
      <c r="D65" s="24"/>
      <c r="F65" s="36"/>
      <c r="G65" s="36"/>
      <c r="V65" s="30"/>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row>
    <row r="66" spans="1:48" s="16" customFormat="1" ht="12.75">
      <c r="A66" s="21"/>
      <c r="B66" s="21"/>
      <c r="C66" s="21"/>
      <c r="D66" s="37"/>
      <c r="E66" s="37"/>
      <c r="F66" s="37"/>
      <c r="G66" s="37"/>
      <c r="H66" s="37"/>
      <c r="I66" s="37"/>
      <c r="J66" s="37"/>
      <c r="K66" s="37"/>
      <c r="L66" s="37"/>
      <c r="M66" s="37"/>
      <c r="N66" s="37"/>
      <c r="O66" s="37"/>
      <c r="P66" s="37"/>
      <c r="Q66" s="37"/>
      <c r="R66" s="74"/>
      <c r="S66" s="74"/>
      <c r="T66" s="37"/>
      <c r="U66" s="37"/>
      <c r="V66" s="37"/>
      <c r="W66" s="37"/>
      <c r="X66" s="29"/>
      <c r="Y66" s="37"/>
      <c r="Z66" s="37"/>
      <c r="AA66" s="37"/>
      <c r="AB66" s="37"/>
      <c r="AC66" s="37"/>
      <c r="AD66" s="37"/>
      <c r="AE66" s="37"/>
      <c r="AF66" s="37"/>
      <c r="AG66" s="37"/>
      <c r="AH66" s="37"/>
      <c r="AI66" s="37"/>
      <c r="AJ66" s="37"/>
      <c r="AK66" s="37"/>
      <c r="AL66" s="37"/>
      <c r="AM66" s="37"/>
      <c r="AN66" s="37"/>
      <c r="AO66" s="37"/>
      <c r="AP66" s="17"/>
      <c r="AQ66" s="37"/>
      <c r="AR66" s="14"/>
      <c r="AS66" s="14"/>
      <c r="AT66" s="40"/>
      <c r="AU66" s="14"/>
      <c r="AV66" s="14"/>
    </row>
    <row r="67" spans="4:43" s="16" customFormat="1" ht="12.75">
      <c r="D67" s="37"/>
      <c r="E67" s="37"/>
      <c r="F67" s="37"/>
      <c r="G67" s="37"/>
      <c r="H67" s="37"/>
      <c r="I67" s="37"/>
      <c r="J67" s="37"/>
      <c r="K67" s="37"/>
      <c r="L67" s="37"/>
      <c r="M67" s="37"/>
      <c r="N67" s="37"/>
      <c r="O67" s="37"/>
      <c r="P67" s="37"/>
      <c r="Q67" s="37"/>
      <c r="R67" s="74"/>
      <c r="S67" s="74"/>
      <c r="T67" s="37"/>
      <c r="U67" s="37"/>
      <c r="V67" s="37"/>
      <c r="W67" s="37"/>
      <c r="X67" s="37"/>
      <c r="Y67" s="23"/>
      <c r="Z67" s="23"/>
      <c r="AA67" s="23"/>
      <c r="AB67" s="23"/>
      <c r="AC67" s="23"/>
      <c r="AD67" s="23"/>
      <c r="AE67" s="23"/>
      <c r="AF67" s="23"/>
      <c r="AG67" s="23"/>
      <c r="AH67" s="23"/>
      <c r="AI67" s="23"/>
      <c r="AJ67" s="23"/>
      <c r="AK67" s="23"/>
      <c r="AL67" s="23"/>
      <c r="AM67" s="23"/>
      <c r="AN67" s="23"/>
      <c r="AO67" s="23"/>
      <c r="AP67" s="23"/>
      <c r="AQ67" s="37"/>
    </row>
    <row r="68" spans="1:43" s="16" customFormat="1" ht="12.75">
      <c r="A68" s="19"/>
      <c r="B68" s="14"/>
      <c r="C68" s="14"/>
      <c r="D68" s="14"/>
      <c r="E68" s="14"/>
      <c r="F68" s="14"/>
      <c r="G68" s="14"/>
      <c r="H68" s="14"/>
      <c r="I68" s="14"/>
      <c r="J68" s="14"/>
      <c r="K68" s="20"/>
      <c r="L68" s="14"/>
      <c r="M68" s="14"/>
      <c r="N68" s="14"/>
      <c r="O68" s="14"/>
      <c r="P68" s="14"/>
      <c r="Q68" s="37"/>
      <c r="R68" s="74"/>
      <c r="S68" s="74"/>
      <c r="T68" s="14"/>
      <c r="U68" s="14"/>
      <c r="V68" s="14"/>
      <c r="W68" s="14"/>
      <c r="X68" s="8"/>
      <c r="AQ68" s="8"/>
    </row>
    <row r="69" spans="4:43" s="15" customFormat="1" ht="12.75">
      <c r="D69" s="75"/>
      <c r="E69" s="75"/>
      <c r="F69" s="76"/>
      <c r="G69" s="76"/>
      <c r="H69" s="75"/>
      <c r="I69" s="75"/>
      <c r="J69" s="75"/>
      <c r="K69" s="75"/>
      <c r="L69" s="75"/>
      <c r="M69" s="75"/>
      <c r="N69" s="75"/>
      <c r="O69" s="75"/>
      <c r="P69" s="75"/>
      <c r="Q69" s="75"/>
      <c r="R69" s="75"/>
      <c r="S69" s="75"/>
      <c r="T69" s="75"/>
      <c r="U69" s="75"/>
      <c r="V69" s="75"/>
      <c r="W69" s="75"/>
      <c r="AQ69" s="75"/>
    </row>
    <row r="70" spans="4:43" s="15" customFormat="1" ht="12.75">
      <c r="D70" s="75"/>
      <c r="E70" s="75"/>
      <c r="F70" s="76"/>
      <c r="G70" s="76"/>
      <c r="H70" s="75"/>
      <c r="I70" s="75"/>
      <c r="J70" s="75"/>
      <c r="K70" s="75"/>
      <c r="L70" s="75"/>
      <c r="M70" s="75"/>
      <c r="N70" s="75"/>
      <c r="O70" s="75"/>
      <c r="P70" s="75"/>
      <c r="Q70" s="75"/>
      <c r="R70" s="75"/>
      <c r="S70" s="75"/>
      <c r="T70" s="75"/>
      <c r="U70" s="75"/>
      <c r="V70" s="75"/>
      <c r="W70" s="75"/>
      <c r="AQ70" s="75"/>
    </row>
    <row r="71" spans="4:43" s="15" customFormat="1" ht="12.75">
      <c r="D71" s="75"/>
      <c r="E71" s="75"/>
      <c r="F71" s="76"/>
      <c r="G71" s="76"/>
      <c r="H71" s="75"/>
      <c r="I71" s="75"/>
      <c r="J71" s="75"/>
      <c r="K71" s="75"/>
      <c r="L71" s="75"/>
      <c r="M71" s="75"/>
      <c r="N71" s="75"/>
      <c r="O71" s="75"/>
      <c r="P71" s="75"/>
      <c r="Q71" s="75"/>
      <c r="R71" s="75"/>
      <c r="S71" s="75"/>
      <c r="T71" s="75"/>
      <c r="U71" s="75"/>
      <c r="V71" s="75"/>
      <c r="W71" s="75"/>
      <c r="AQ71" s="75"/>
    </row>
  </sheetData>
  <sheetProtection/>
  <printOptions/>
  <pageMargins left="0.75" right="0.75" top="1" bottom="1" header="0.5" footer="0.5"/>
  <pageSetup orientation="portrait" paperSize="9"/>
  <legacyDrawing r:id="rId2"/>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J43" sqref="J43"/>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I4" sqref="I4"/>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L42" sqref="L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K40" sqref="K40"/>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zoomScalePageLayoutView="0" workbookViewId="0" topLeftCell="A1">
      <selection activeCell="L42" sqref="L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zoomScalePageLayoutView="0" workbookViewId="0" topLeftCell="A1">
      <selection activeCell="Q33" sqref="Q33"/>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zoomScalePageLayoutView="0" workbookViewId="0" topLeftCell="A1">
      <selection activeCell="J42" sqref="J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J7" sqref="J7"/>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J42" sqref="J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zoomScalePageLayoutView="0" workbookViewId="0" topLeftCell="A1">
      <selection activeCell="J41" sqref="J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K43" sqref="K43"/>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zoomScalePageLayoutView="0" workbookViewId="0" topLeftCell="A1">
      <selection activeCell="L42" sqref="L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zoomScalePageLayoutView="0" workbookViewId="0" topLeftCell="A1">
      <selection activeCell="K41" sqref="K41"/>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K42" sqref="K42"/>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H7" sqref="H7"/>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4" sqref="H4"/>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H43" sqref="H43"/>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H10" sqref="H10"/>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I9" sqref="I9"/>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H8" sqref="H8"/>
    </sheetView>
  </sheetViews>
  <sheetFormatPr defaultColWidth="9.140625" defaultRowHeight="12.75"/>
  <cols>
    <col min="1" max="16384" width="9.140625" style="31" customWidth="1"/>
  </cols>
  <sheetData/>
  <sheetProtection password="DE6D" sheet="1" objects="1" scenarios="1" selectLockedCells="1" selectUnlockedCells="1"/>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 D. Miller</dc:creator>
  <cp:keywords/>
  <dc:description/>
  <cp:lastModifiedBy>Sheila Gibbs</cp:lastModifiedBy>
  <cp:lastPrinted>2008-07-25T15:44:27Z</cp:lastPrinted>
  <dcterms:created xsi:type="dcterms:W3CDTF">2007-01-12T09:38:48Z</dcterms:created>
  <dcterms:modified xsi:type="dcterms:W3CDTF">2012-01-26T11:00:40Z</dcterms:modified>
  <cp:category/>
  <cp:version/>
  <cp:contentType/>
  <cp:contentStatus/>
</cp:coreProperties>
</file>