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25" windowWidth="9465" windowHeight="6720" firstSheet="1" activeTab="1"/>
  </bookViews>
  <sheets>
    <sheet name="Filter Gauge 3 data" sheetId="1" state="hidden" r:id="rId1"/>
    <sheet name="Al" sheetId="2" r:id="rId2"/>
    <sheet name="Alkalinity" sheetId="3" r:id="rId3"/>
    <sheet name="Ca" sheetId="4" r:id="rId4"/>
    <sheet name="Cation to Anion ratio" sheetId="5" r:id="rId5"/>
    <sheet name="Cl" sheetId="6" r:id="rId6"/>
    <sheet name="Conductivity" sheetId="7" r:id="rId7"/>
    <sheet name="Cu" sheetId="8" r:id="rId8"/>
    <sheet name="Fe" sheetId="9" r:id="rId9"/>
    <sheet name="H" sheetId="10" r:id="rId10"/>
    <sheet name="Inorganic N" sheetId="11" r:id="rId11"/>
    <sheet name="K" sheetId="12" r:id="rId12"/>
    <sheet name="Mg" sheetId="13" r:id="rId13"/>
    <sheet name="Mn" sheetId="14" r:id="rId14"/>
    <sheet name="Na" sheetId="15" r:id="rId15"/>
    <sheet name="Na to Cl ratio" sheetId="16" r:id="rId16"/>
    <sheet name="NH4-N" sheetId="17" r:id="rId17"/>
    <sheet name="NO3-N" sheetId="18" r:id="rId18"/>
    <sheet name="O18" sheetId="19" r:id="rId19"/>
    <sheet name="pH" sheetId="20" r:id="rId20"/>
    <sheet name="P" sheetId="21" r:id="rId21"/>
    <sheet name="PO4-P" sheetId="22" r:id="rId22"/>
    <sheet name="S" sheetId="23" r:id="rId23"/>
    <sheet name="Si" sheetId="24" r:id="rId24"/>
    <sheet name="SO4-S" sheetId="25" r:id="rId25"/>
    <sheet name="Total Anions" sheetId="26" r:id="rId26"/>
    <sheet name="Total Cations" sheetId="27" r:id="rId27"/>
    <sheet name="Zn" sheetId="28" r:id="rId28"/>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comments1.xml><?xml version="1.0" encoding="utf-8"?>
<comments xmlns="http://schemas.openxmlformats.org/spreadsheetml/2006/main">
  <authors>
    <author>Macaulay Institute</author>
    <author> </author>
  </authors>
  <commentList>
    <comment ref="U3" authorId="0">
      <text>
        <r>
          <rPr>
            <b/>
            <sz val="8"/>
            <rFont val="Tahoma"/>
            <family val="2"/>
          </rPr>
          <t xml:space="preserve">Sheila Gibbs: Where there is no Temp and Cond data the pH has been taken by Jo in the field. </t>
        </r>
        <r>
          <rPr>
            <sz val="8"/>
            <rFont val="Tahoma"/>
            <family val="2"/>
          </rPr>
          <t xml:space="preserve">
</t>
        </r>
      </text>
    </comment>
    <comment ref="V3" authorId="0">
      <text>
        <r>
          <rPr>
            <b/>
            <sz val="8"/>
            <rFont val="Tahoma"/>
            <family val="2"/>
          </rPr>
          <t xml:space="preserve">Sheila Gibbs: Where there is no Temp and Cond data the pH has been taken by Jo in the field. </t>
        </r>
        <r>
          <rPr>
            <sz val="8"/>
            <rFont val="Tahoma"/>
            <family val="2"/>
          </rPr>
          <t xml:space="preserve">
</t>
        </r>
      </text>
    </comment>
    <comment ref="AV3" authorId="0">
      <text>
        <r>
          <rPr>
            <b/>
            <sz val="8"/>
            <rFont val="Tahoma"/>
            <family val="2"/>
          </rPr>
          <t>Macaulay Institute:</t>
        </r>
        <r>
          <rPr>
            <sz val="8"/>
            <rFont val="Tahoma"/>
            <family val="2"/>
          </rPr>
          <t xml:space="preserve">
If Total Anions missing then Total Cations have been deleted</t>
        </r>
      </text>
    </comment>
    <comment ref="AW3" authorId="1">
      <text>
        <r>
          <rPr>
            <b/>
            <sz val="8"/>
            <rFont val="Tahoma"/>
            <family val="2"/>
          </rPr>
          <t xml:space="preserve"> :</t>
        </r>
        <r>
          <rPr>
            <sz val="8"/>
            <rFont val="Tahoma"/>
            <family val="2"/>
          </rPr>
          <t xml:space="preserve">
If Total Cations missing then Total Anions have been deleted</t>
        </r>
      </text>
    </comment>
    <comment ref="A7" authorId="0">
      <text>
        <r>
          <rPr>
            <b/>
            <sz val="8"/>
            <rFont val="Tahoma"/>
            <family val="2"/>
          </rPr>
          <t>Sheila Gibbs:These are det limits set in place(13/12/06) for all Mharcaidh data -historical(Jo's) &amp; montane project.</t>
        </r>
        <r>
          <rPr>
            <sz val="8"/>
            <rFont val="Tahoma"/>
            <family val="2"/>
          </rPr>
          <t xml:space="preserve">
</t>
        </r>
        <r>
          <rPr>
            <b/>
            <sz val="8"/>
            <rFont val="Tahoma"/>
            <family val="2"/>
          </rPr>
          <t xml:space="preserve">If the dl set is higher than original dl, any data still lying between the two has been changed in cell to the set dl. If dl set is lower than any dl in dataset these have been 
identified and altered to set dl. </t>
        </r>
      </text>
    </comment>
    <comment ref="A8" authorId="0">
      <text>
        <r>
          <rPr>
            <b/>
            <sz val="8"/>
            <rFont val="Tahoma"/>
            <family val="2"/>
          </rPr>
          <t xml:space="preserve">Sheila Gibbs:Jo's notes checked and these samples have been labelled and numbered correctly. </t>
        </r>
        <r>
          <rPr>
            <sz val="8"/>
            <rFont val="Tahoma"/>
            <family val="2"/>
          </rPr>
          <t xml:space="preserve">
</t>
        </r>
      </text>
    </comment>
    <comment ref="F10" authorId="0">
      <text>
        <r>
          <rPr>
            <b/>
            <sz val="8"/>
            <rFont val="Tahoma"/>
            <family val="2"/>
          </rPr>
          <t>Macaulay Institute:</t>
        </r>
        <r>
          <rPr>
            <sz val="8"/>
            <rFont val="Tahoma"/>
            <family val="2"/>
          </rPr>
          <t xml:space="preserve">
bottle full leaking thru' breather hole.</t>
        </r>
      </text>
    </comment>
    <comment ref="F12" authorId="0">
      <text>
        <r>
          <rPr>
            <b/>
            <sz val="8"/>
            <rFont val="Tahoma"/>
            <family val="2"/>
          </rPr>
          <t>Macaulay Institute:</t>
        </r>
        <r>
          <rPr>
            <sz val="8"/>
            <rFont val="Tahoma"/>
            <family val="2"/>
          </rPr>
          <t xml:space="preserve">
Volume not known</t>
        </r>
      </text>
    </comment>
    <comment ref="F16" authorId="0">
      <text>
        <r>
          <rPr>
            <b/>
            <sz val="8"/>
            <rFont val="Tahoma"/>
            <family val="2"/>
          </rPr>
          <t>Macaulay Institute:</t>
        </r>
        <r>
          <rPr>
            <sz val="8"/>
            <rFont val="Tahoma"/>
            <family val="2"/>
          </rPr>
          <t xml:space="preserve">
volume not known</t>
        </r>
      </text>
    </comment>
    <comment ref="F17" authorId="0">
      <text>
        <r>
          <rPr>
            <b/>
            <sz val="8"/>
            <rFont val="Tahoma"/>
            <family val="2"/>
          </rPr>
          <t>Macaulay Institute:</t>
        </r>
        <r>
          <rPr>
            <sz val="8"/>
            <rFont val="Tahoma"/>
            <family val="2"/>
          </rPr>
          <t xml:space="preserve">
sample could possibly have had some snow in it.</t>
        </r>
      </text>
    </comment>
    <comment ref="F20" authorId="0">
      <text>
        <r>
          <rPr>
            <b/>
            <sz val="8"/>
            <rFont val="Tahoma"/>
            <family val="2"/>
          </rPr>
          <t>Macaulay Institute:</t>
        </r>
        <r>
          <rPr>
            <sz val="8"/>
            <rFont val="Tahoma"/>
            <family val="2"/>
          </rPr>
          <t xml:space="preserve">
sample contained sleet/snow</t>
        </r>
      </text>
    </comment>
    <comment ref="F38" authorId="0">
      <text>
        <r>
          <rPr>
            <b/>
            <sz val="8"/>
            <rFont val="Tahoma"/>
            <family val="2"/>
          </rPr>
          <t>Macaulay Institute:</t>
        </r>
        <r>
          <rPr>
            <sz val="8"/>
            <rFont val="Tahoma"/>
            <family val="2"/>
          </rPr>
          <t xml:space="preserve">
sample contains snow</t>
        </r>
      </text>
    </comment>
    <comment ref="F65" authorId="0">
      <text>
        <r>
          <rPr>
            <b/>
            <sz val="8"/>
            <rFont val="Tahoma"/>
            <family val="2"/>
          </rPr>
          <t>Macaulay Institute:</t>
        </r>
        <r>
          <rPr>
            <sz val="8"/>
            <rFont val="Tahoma"/>
            <family val="2"/>
          </rPr>
          <t xml:space="preserve">
collecting bucket full</t>
        </r>
      </text>
    </comment>
    <comment ref="F71" authorId="0">
      <text>
        <r>
          <rPr>
            <b/>
            <sz val="8"/>
            <rFont val="Tahoma"/>
            <family val="2"/>
          </rPr>
          <t>Macaulay Institute:</t>
        </r>
        <r>
          <rPr>
            <sz val="8"/>
            <rFont val="Tahoma"/>
            <family val="2"/>
          </rPr>
          <t xml:space="preserve">
collecting bucket full</t>
        </r>
      </text>
    </comment>
    <comment ref="F76" authorId="0">
      <text>
        <r>
          <rPr>
            <b/>
            <sz val="8"/>
            <rFont val="Tahoma"/>
            <family val="2"/>
          </rPr>
          <t>Macaulay Institute:</t>
        </r>
        <r>
          <rPr>
            <sz val="8"/>
            <rFont val="Tahoma"/>
            <family val="2"/>
          </rPr>
          <t xml:space="preserve">
collecting bucket full</t>
        </r>
      </text>
    </comment>
    <comment ref="F77" authorId="0">
      <text>
        <r>
          <rPr>
            <b/>
            <sz val="8"/>
            <rFont val="Tahoma"/>
            <family val="2"/>
          </rPr>
          <t>Macaulay Institute:</t>
        </r>
        <r>
          <rPr>
            <sz val="8"/>
            <rFont val="Tahoma"/>
            <family val="2"/>
          </rPr>
          <t xml:space="preserve">
collecting bucket full.sample part-frozen but water sample was obtained which would contain some snow.</t>
        </r>
      </text>
    </comment>
    <comment ref="F90" authorId="0">
      <text>
        <r>
          <rPr>
            <b/>
            <sz val="8"/>
            <rFont val="Tahoma"/>
            <family val="2"/>
          </rPr>
          <t>Macaulay Institute:</t>
        </r>
        <r>
          <rPr>
            <sz val="8"/>
            <rFont val="Tahoma"/>
            <family val="2"/>
          </rPr>
          <t xml:space="preserve">
collecting bucket full</t>
        </r>
      </text>
    </comment>
    <comment ref="F91" authorId="0">
      <text>
        <r>
          <rPr>
            <b/>
            <sz val="8"/>
            <rFont val="Tahoma"/>
            <family val="2"/>
          </rPr>
          <t>Macaulay Institute:</t>
        </r>
        <r>
          <rPr>
            <sz val="8"/>
            <rFont val="Tahoma"/>
            <family val="2"/>
          </rPr>
          <t xml:space="preserve">
collecting bucket full</t>
        </r>
      </text>
    </comment>
    <comment ref="F92" authorId="0">
      <text>
        <r>
          <rPr>
            <b/>
            <sz val="8"/>
            <rFont val="Tahoma"/>
            <family val="2"/>
          </rPr>
          <t>Macaulay Institute:</t>
        </r>
        <r>
          <rPr>
            <sz val="8"/>
            <rFont val="Tahoma"/>
            <family val="2"/>
          </rPr>
          <t xml:space="preserve">
collecting bucket full</t>
        </r>
      </text>
    </comment>
    <comment ref="F93" authorId="0">
      <text>
        <r>
          <rPr>
            <b/>
            <sz val="8"/>
            <rFont val="Tahoma"/>
            <family val="2"/>
          </rPr>
          <t>Macaulay Institute:</t>
        </r>
        <r>
          <rPr>
            <sz val="8"/>
            <rFont val="Tahoma"/>
            <family val="2"/>
          </rPr>
          <t xml:space="preserve">
sample will have contained some fresh snow.</t>
        </r>
      </text>
    </comment>
    <comment ref="F94" authorId="0">
      <text>
        <r>
          <rPr>
            <b/>
            <sz val="8"/>
            <rFont val="Tahoma"/>
            <family val="2"/>
          </rPr>
          <t>Macaulay Institute:</t>
        </r>
        <r>
          <rPr>
            <sz val="8"/>
            <rFont val="Tahoma"/>
            <family val="2"/>
          </rPr>
          <t xml:space="preserve">
collecting bucket full.sample will have contained some fresh snow</t>
        </r>
      </text>
    </comment>
    <comment ref="F95" authorId="0">
      <text>
        <r>
          <rPr>
            <b/>
            <sz val="8"/>
            <rFont val="Tahoma"/>
            <family val="2"/>
          </rPr>
          <t>Macaulay Institute:</t>
        </r>
        <r>
          <rPr>
            <sz val="8"/>
            <rFont val="Tahoma"/>
            <family val="2"/>
          </rPr>
          <t xml:space="preserve">
collecting bucket full</t>
        </r>
      </text>
    </comment>
    <comment ref="F96" authorId="0">
      <text>
        <r>
          <rPr>
            <b/>
            <sz val="8"/>
            <rFont val="Tahoma"/>
            <family val="2"/>
          </rPr>
          <t>Macaulay Institute:</t>
        </r>
        <r>
          <rPr>
            <sz val="8"/>
            <rFont val="Tahoma"/>
            <family val="2"/>
          </rPr>
          <t xml:space="preserve">
collecting bucket full.sample will have contained some fresh snow</t>
        </r>
      </text>
    </comment>
    <comment ref="F103" authorId="0">
      <text>
        <r>
          <rPr>
            <b/>
            <sz val="8"/>
            <rFont val="Tahoma"/>
            <family val="2"/>
          </rPr>
          <t>Macaulay Institute:</t>
        </r>
        <r>
          <rPr>
            <sz val="8"/>
            <rFont val="Tahoma"/>
            <family val="2"/>
          </rPr>
          <t xml:space="preserve">
collecting bucket full</t>
        </r>
      </text>
    </comment>
    <comment ref="F104" authorId="0">
      <text>
        <r>
          <rPr>
            <b/>
            <sz val="8"/>
            <rFont val="Tahoma"/>
            <family val="2"/>
          </rPr>
          <t>Macaulay Institute:</t>
        </r>
        <r>
          <rPr>
            <sz val="8"/>
            <rFont val="Tahoma"/>
            <family val="2"/>
          </rPr>
          <t xml:space="preserve">
collecting bucket full.large volume colllecting bucket (fitted 30/8/95) full.</t>
        </r>
      </text>
    </comment>
    <comment ref="F107" authorId="0">
      <text>
        <r>
          <rPr>
            <b/>
            <sz val="8"/>
            <rFont val="Tahoma"/>
            <family val="2"/>
          </rPr>
          <t>Macaulay Institute:</t>
        </r>
        <r>
          <rPr>
            <sz val="8"/>
            <rFont val="Tahoma"/>
            <family val="2"/>
          </rPr>
          <t xml:space="preserve">
sample contained snow</t>
        </r>
      </text>
    </comment>
    <comment ref="G127" authorId="0">
      <text>
        <r>
          <rPr>
            <b/>
            <sz val="8"/>
            <rFont val="Tahoma"/>
            <family val="2"/>
          </rPr>
          <t>Macaulay Institute:</t>
        </r>
        <r>
          <rPr>
            <sz val="8"/>
            <rFont val="Tahoma"/>
            <family val="2"/>
          </rPr>
          <t xml:space="preserve">
0.9350</t>
        </r>
      </text>
    </comment>
    <comment ref="H127" authorId="0">
      <text>
        <r>
          <rPr>
            <b/>
            <sz val="8"/>
            <rFont val="Tahoma"/>
            <family val="2"/>
          </rPr>
          <t>Macaulay Institute:</t>
        </r>
        <r>
          <rPr>
            <sz val="8"/>
            <rFont val="Tahoma"/>
            <family val="2"/>
          </rPr>
          <t xml:space="preserve">
0.2530</t>
        </r>
      </text>
    </comment>
    <comment ref="I127" authorId="0">
      <text>
        <r>
          <rPr>
            <b/>
            <sz val="8"/>
            <rFont val="Tahoma"/>
            <family val="2"/>
          </rPr>
          <t>Macaulay Institute:</t>
        </r>
        <r>
          <rPr>
            <sz val="8"/>
            <rFont val="Tahoma"/>
            <family val="2"/>
          </rPr>
          <t xml:space="preserve">
0.4590</t>
        </r>
      </text>
    </comment>
    <comment ref="K127" authorId="0">
      <text>
        <r>
          <rPr>
            <b/>
            <sz val="8"/>
            <rFont val="Tahoma"/>
            <family val="2"/>
          </rPr>
          <t>Macaulay Institute:</t>
        </r>
        <r>
          <rPr>
            <sz val="8"/>
            <rFont val="Tahoma"/>
            <family val="2"/>
          </rPr>
          <t xml:space="preserve">
14.500</t>
        </r>
      </text>
    </comment>
    <comment ref="L127" authorId="0">
      <text>
        <r>
          <rPr>
            <b/>
            <sz val="8"/>
            <rFont val="Tahoma"/>
            <family val="2"/>
          </rPr>
          <t>Macaulay Institute:</t>
        </r>
        <r>
          <rPr>
            <sz val="8"/>
            <rFont val="Tahoma"/>
            <family val="2"/>
          </rPr>
          <t xml:space="preserve">
58.840</t>
        </r>
      </text>
    </comment>
    <comment ref="N127" authorId="0">
      <text>
        <r>
          <rPr>
            <b/>
            <sz val="8"/>
            <rFont val="Tahoma"/>
            <family val="2"/>
          </rPr>
          <t>Macaulay Institute:</t>
        </r>
        <r>
          <rPr>
            <sz val="8"/>
            <rFont val="Tahoma"/>
            <family val="2"/>
          </rPr>
          <t xml:space="preserve">
6.8800</t>
        </r>
      </text>
    </comment>
    <comment ref="O127" authorId="0">
      <text>
        <r>
          <rPr>
            <b/>
            <sz val="8"/>
            <rFont val="Tahoma"/>
            <family val="2"/>
          </rPr>
          <t>Macaulay Institute:</t>
        </r>
        <r>
          <rPr>
            <sz val="8"/>
            <rFont val="Tahoma"/>
            <family val="2"/>
          </rPr>
          <t xml:space="preserve">
23.010</t>
        </r>
      </text>
    </comment>
    <comment ref="P127" authorId="0">
      <text>
        <r>
          <rPr>
            <b/>
            <sz val="8"/>
            <rFont val="Tahoma"/>
            <family val="2"/>
          </rPr>
          <t>Macaulay Institute:</t>
        </r>
        <r>
          <rPr>
            <sz val="8"/>
            <rFont val="Tahoma"/>
            <family val="2"/>
          </rPr>
          <t xml:space="preserve">
12.940</t>
        </r>
      </text>
    </comment>
    <comment ref="Q127" authorId="0">
      <text>
        <r>
          <rPr>
            <b/>
            <sz val="8"/>
            <rFont val="Tahoma"/>
            <family val="2"/>
          </rPr>
          <t>Macaulay Institute:</t>
        </r>
        <r>
          <rPr>
            <sz val="8"/>
            <rFont val="Tahoma"/>
            <family val="2"/>
          </rPr>
          <t xml:space="preserve">
103.600</t>
        </r>
      </text>
    </comment>
    <comment ref="R127" authorId="0">
      <text>
        <r>
          <rPr>
            <b/>
            <sz val="8"/>
            <rFont val="Tahoma"/>
            <family val="2"/>
          </rPr>
          <t>Macaulay Institute:</t>
        </r>
        <r>
          <rPr>
            <sz val="8"/>
            <rFont val="Tahoma"/>
            <family val="2"/>
          </rPr>
          <t xml:space="preserve">
18.540</t>
        </r>
      </text>
    </comment>
    <comment ref="V127" authorId="0">
      <text>
        <r>
          <rPr>
            <b/>
            <sz val="8"/>
            <rFont val="Tahoma"/>
            <family val="2"/>
          </rPr>
          <t>Macaulay Institute:</t>
        </r>
        <r>
          <rPr>
            <sz val="8"/>
            <rFont val="Tahoma"/>
            <family val="2"/>
          </rPr>
          <t xml:space="preserve">
675.00</t>
        </r>
      </text>
    </comment>
    <comment ref="X127" authorId="0">
      <text>
        <r>
          <rPr>
            <b/>
            <sz val="8"/>
            <rFont val="Tahoma"/>
            <family val="2"/>
          </rPr>
          <t>Macaulay Institute:</t>
        </r>
        <r>
          <rPr>
            <sz val="8"/>
            <rFont val="Tahoma"/>
            <family val="2"/>
          </rPr>
          <t xml:space="preserve">
18.6393</t>
        </r>
      </text>
    </comment>
    <comment ref="Y127" authorId="0">
      <text>
        <r>
          <rPr>
            <b/>
            <sz val="8"/>
            <rFont val="Tahoma"/>
            <family val="2"/>
          </rPr>
          <t>Macaulay Institute:</t>
        </r>
        <r>
          <rPr>
            <sz val="8"/>
            <rFont val="Tahoma"/>
            <family val="2"/>
          </rPr>
          <t xml:space="preserve">
0.0329</t>
        </r>
      </text>
    </comment>
    <comment ref="Z127" authorId="0">
      <text>
        <r>
          <rPr>
            <b/>
            <sz val="8"/>
            <rFont val="Tahoma"/>
            <family val="2"/>
          </rPr>
          <t>Macaulay Institute:</t>
        </r>
        <r>
          <rPr>
            <sz val="8"/>
            <rFont val="Tahoma"/>
            <family val="2"/>
          </rPr>
          <t xml:space="preserve">
8.9923</t>
        </r>
      </text>
    </comment>
    <comment ref="AC127" authorId="0">
      <text>
        <r>
          <rPr>
            <b/>
            <sz val="8"/>
            <rFont val="Tahoma"/>
            <family val="2"/>
          </rPr>
          <t>Macaulay Institute:</t>
        </r>
        <r>
          <rPr>
            <sz val="8"/>
            <rFont val="Tahoma"/>
            <family val="2"/>
          </rPr>
          <t xml:space="preserve">
33.39286</t>
        </r>
      </text>
    </comment>
    <comment ref="AD127" authorId="0">
      <text>
        <r>
          <rPr>
            <b/>
            <sz val="8"/>
            <rFont val="Tahoma"/>
            <family val="2"/>
          </rPr>
          <t>Macaulay Institute:</t>
        </r>
        <r>
          <rPr>
            <sz val="8"/>
            <rFont val="Tahoma"/>
            <family val="2"/>
          </rPr>
          <t xml:space="preserve">
9.2</t>
        </r>
      </text>
    </comment>
    <comment ref="AE127" authorId="0">
      <text>
        <r>
          <rPr>
            <b/>
            <sz val="8"/>
            <rFont val="Tahoma"/>
            <family val="2"/>
          </rPr>
          <t>Macaulay Institute:</t>
        </r>
        <r>
          <rPr>
            <sz val="8"/>
            <rFont val="Tahoma"/>
            <family val="2"/>
          </rPr>
          <t xml:space="preserve">
51</t>
        </r>
      </text>
    </comment>
    <comment ref="AG127" authorId="0">
      <text>
        <r>
          <rPr>
            <b/>
            <sz val="8"/>
            <rFont val="Tahoma"/>
            <family val="2"/>
          </rPr>
          <t>Macaulay Institute:</t>
        </r>
        <r>
          <rPr>
            <sz val="8"/>
            <rFont val="Tahoma"/>
            <family val="2"/>
          </rPr>
          <t xml:space="preserve">
1035.714</t>
        </r>
      </text>
    </comment>
    <comment ref="AH127" authorId="0">
      <text>
        <r>
          <rPr>
            <b/>
            <sz val="8"/>
            <rFont val="Tahoma"/>
            <family val="2"/>
          </rPr>
          <t>Macaulay Institute:</t>
        </r>
        <r>
          <rPr>
            <sz val="8"/>
            <rFont val="Tahoma"/>
            <family val="2"/>
          </rPr>
          <t xml:space="preserve">
4202.857</t>
        </r>
      </text>
    </comment>
    <comment ref="AJ127" authorId="0">
      <text>
        <r>
          <rPr>
            <b/>
            <sz val="8"/>
            <rFont val="Tahoma"/>
            <family val="2"/>
          </rPr>
          <t>Macaulay Institute:</t>
        </r>
        <r>
          <rPr>
            <sz val="8"/>
            <rFont val="Tahoma"/>
            <family val="2"/>
          </rPr>
          <t xml:space="preserve">
176.4103</t>
        </r>
      </text>
    </comment>
    <comment ref="AK127" authorId="0">
      <text>
        <r>
          <rPr>
            <b/>
            <sz val="8"/>
            <rFont val="Tahoma"/>
            <family val="2"/>
          </rPr>
          <t>Macaulay Institute:</t>
        </r>
        <r>
          <rPr>
            <sz val="8"/>
            <rFont val="Tahoma"/>
            <family val="2"/>
          </rPr>
          <t xml:space="preserve">
1150.5</t>
        </r>
      </text>
    </comment>
    <comment ref="AL127" authorId="0">
      <text>
        <r>
          <rPr>
            <b/>
            <sz val="8"/>
            <rFont val="Tahoma"/>
            <family val="2"/>
          </rPr>
          <t>Macaulay Institute:</t>
        </r>
        <r>
          <rPr>
            <sz val="8"/>
            <rFont val="Tahoma"/>
            <family val="2"/>
          </rPr>
          <t xml:space="preserve">
1078.333</t>
        </r>
      </text>
    </comment>
    <comment ref="AM127" authorId="0">
      <text>
        <r>
          <rPr>
            <b/>
            <sz val="8"/>
            <rFont val="Tahoma"/>
            <family val="2"/>
          </rPr>
          <t>Macaulay Institute:</t>
        </r>
        <r>
          <rPr>
            <sz val="8"/>
            <rFont val="Tahoma"/>
            <family val="2"/>
          </rPr>
          <t xml:space="preserve">
4504.348</t>
        </r>
      </text>
    </comment>
    <comment ref="AN127" authorId="0">
      <text>
        <r>
          <rPr>
            <b/>
            <sz val="8"/>
            <rFont val="Tahoma"/>
            <family val="2"/>
          </rPr>
          <t>Macaulay Institute:</t>
        </r>
        <r>
          <rPr>
            <sz val="8"/>
            <rFont val="Tahoma"/>
            <family val="2"/>
          </rPr>
          <t xml:space="preserve">
1158.75</t>
        </r>
      </text>
    </comment>
    <comment ref="AQ127" authorId="0">
      <text>
        <r>
          <rPr>
            <b/>
            <sz val="8"/>
            <rFont val="Tahoma"/>
            <family val="2"/>
          </rPr>
          <t>Macaulay Institute:</t>
        </r>
        <r>
          <rPr>
            <sz val="8"/>
            <rFont val="Tahoma"/>
            <family val="2"/>
          </rPr>
          <t xml:space="preserve">
1164.956</t>
        </r>
      </text>
    </comment>
    <comment ref="AR127" authorId="0">
      <text>
        <r>
          <rPr>
            <b/>
            <sz val="8"/>
            <rFont val="Tahoma"/>
            <family val="2"/>
          </rPr>
          <t>Macaulay Institute:</t>
        </r>
        <r>
          <rPr>
            <sz val="8"/>
            <rFont val="Tahoma"/>
            <family val="2"/>
          </rPr>
          <t xml:space="preserve">
1.04444</t>
        </r>
      </text>
    </comment>
    <comment ref="AS127" authorId="0">
      <text>
        <r>
          <rPr>
            <b/>
            <sz val="8"/>
            <rFont val="Tahoma"/>
            <family val="2"/>
          </rPr>
          <t>Macaulay Institute:</t>
        </r>
        <r>
          <rPr>
            <sz val="8"/>
            <rFont val="Tahoma"/>
            <family val="2"/>
          </rPr>
          <t xml:space="preserve">
276.6862</t>
        </r>
      </text>
    </comment>
    <comment ref="F128" authorId="0">
      <text>
        <r>
          <rPr>
            <b/>
            <sz val="8"/>
            <rFont val="Tahoma"/>
            <family val="2"/>
          </rPr>
          <t>Macaulay Institute:</t>
        </r>
        <r>
          <rPr>
            <sz val="8"/>
            <rFont val="Tahoma"/>
            <family val="2"/>
          </rPr>
          <t xml:space="preserve">
Volume low compared to RG2 &amp; RG7 collected on same day.</t>
        </r>
      </text>
    </comment>
    <comment ref="F146" authorId="0">
      <text>
        <r>
          <rPr>
            <b/>
            <sz val="8"/>
            <rFont val="Tahoma"/>
            <family val="2"/>
          </rPr>
          <t>Macaulay Institute:</t>
        </r>
        <r>
          <rPr>
            <sz val="8"/>
            <rFont val="Tahoma"/>
            <family val="2"/>
          </rPr>
          <t xml:space="preserve">
For this period there should have been more water. Obviously some fault with the collecting units.</t>
        </r>
      </text>
    </comment>
    <comment ref="F150" authorId="0">
      <text>
        <r>
          <rPr>
            <b/>
            <sz val="8"/>
            <rFont val="Tahoma"/>
            <family val="2"/>
          </rPr>
          <t>Macaulay Institute:</t>
        </r>
        <r>
          <rPr>
            <sz val="8"/>
            <rFont val="Tahoma"/>
            <family val="2"/>
          </rPr>
          <t xml:space="preserve">
This sample contained some fresh snow and partly frozen.</t>
        </r>
      </text>
    </comment>
  </commentList>
</comments>
</file>

<file path=xl/sharedStrings.xml><?xml version="1.0" encoding="utf-8"?>
<sst xmlns="http://schemas.openxmlformats.org/spreadsheetml/2006/main" count="396" uniqueCount="125">
  <si>
    <t>Fe</t>
  </si>
  <si>
    <t>Mn</t>
  </si>
  <si>
    <t>Al</t>
  </si>
  <si>
    <t>Si</t>
  </si>
  <si>
    <t>NH4-N</t>
  </si>
  <si>
    <t>NO3-N</t>
  </si>
  <si>
    <t>PO4-P</t>
  </si>
  <si>
    <t>K</t>
  </si>
  <si>
    <t>Ca</t>
  </si>
  <si>
    <t>Mg</t>
  </si>
  <si>
    <t>Na</t>
  </si>
  <si>
    <t>SO4-S</t>
  </si>
  <si>
    <t>Cl</t>
  </si>
  <si>
    <t>pH</t>
  </si>
  <si>
    <t>Temp</t>
  </si>
  <si>
    <t>Cond</t>
  </si>
  <si>
    <t>P</t>
  </si>
  <si>
    <t>S</t>
  </si>
  <si>
    <t>Cu</t>
  </si>
  <si>
    <t>Zn</t>
  </si>
  <si>
    <t>Sample No</t>
  </si>
  <si>
    <t>Date</t>
  </si>
  <si>
    <t>Bible No</t>
  </si>
  <si>
    <t>Deg.C</t>
  </si>
  <si>
    <t>Start</t>
  </si>
  <si>
    <t>Finish</t>
  </si>
  <si>
    <t>to</t>
  </si>
  <si>
    <t>H</t>
  </si>
  <si>
    <r>
      <t>NH</t>
    </r>
    <r>
      <rPr>
        <b/>
        <vertAlign val="subscript"/>
        <sz val="10"/>
        <rFont val="Arial"/>
        <family val="2"/>
      </rPr>
      <t>4</t>
    </r>
    <r>
      <rPr>
        <b/>
        <sz val="10"/>
        <rFont val="Arial"/>
        <family val="0"/>
      </rPr>
      <t xml:space="preserve">-N </t>
    </r>
  </si>
  <si>
    <r>
      <t>NO</t>
    </r>
    <r>
      <rPr>
        <b/>
        <vertAlign val="subscript"/>
        <sz val="10"/>
        <rFont val="Arial"/>
        <family val="2"/>
      </rPr>
      <t>3</t>
    </r>
    <r>
      <rPr>
        <b/>
        <sz val="10"/>
        <rFont val="Arial"/>
        <family val="0"/>
      </rPr>
      <t xml:space="preserve">-N </t>
    </r>
  </si>
  <si>
    <r>
      <t>PO</t>
    </r>
    <r>
      <rPr>
        <b/>
        <vertAlign val="subscript"/>
        <sz val="10"/>
        <rFont val="Arial"/>
        <family val="2"/>
      </rPr>
      <t>4</t>
    </r>
    <r>
      <rPr>
        <b/>
        <sz val="10"/>
        <rFont val="Arial"/>
        <family val="0"/>
      </rPr>
      <t>-P</t>
    </r>
  </si>
  <si>
    <r>
      <t>18</t>
    </r>
    <r>
      <rPr>
        <b/>
        <sz val="10"/>
        <rFont val="Arial"/>
        <family val="0"/>
      </rPr>
      <t>O</t>
    </r>
  </si>
  <si>
    <r>
      <t>mg</t>
    </r>
    <r>
      <rPr>
        <b/>
        <vertAlign val="superscript"/>
        <sz val="10"/>
        <rFont val="Arial"/>
        <family val="2"/>
      </rPr>
      <t>-1</t>
    </r>
  </si>
  <si>
    <t>Mharcaidh Mist Gauges</t>
  </si>
  <si>
    <t>Det Limits</t>
  </si>
  <si>
    <r>
      <t>ueql</t>
    </r>
    <r>
      <rPr>
        <b/>
        <vertAlign val="superscript"/>
        <sz val="10"/>
        <rFont val="Arial"/>
        <family val="2"/>
      </rPr>
      <t>-1</t>
    </r>
  </si>
  <si>
    <t>If insufficient sample for analysis cell has been left blank.</t>
  </si>
  <si>
    <t>Total Cations</t>
  </si>
  <si>
    <t>Total Anions</t>
  </si>
  <si>
    <t>C:A</t>
  </si>
  <si>
    <t>Alkalinity</t>
  </si>
  <si>
    <t>Na:Cl</t>
  </si>
  <si>
    <t>All data in cells highlighted in this colour are outliers.Click on cell to view deleted value.</t>
  </si>
  <si>
    <t>Inorganic N</t>
  </si>
  <si>
    <t>Volume</t>
  </si>
  <si>
    <t>mls</t>
  </si>
  <si>
    <t>&gt;4000</t>
  </si>
  <si>
    <t xml:space="preserve">Grid Reference </t>
  </si>
  <si>
    <t>Altitude</t>
  </si>
  <si>
    <r>
      <t>mg</t>
    </r>
    <r>
      <rPr>
        <b/>
        <vertAlign val="superscript"/>
        <sz val="10"/>
        <rFont val="Arial"/>
        <family val="2"/>
      </rPr>
      <t>-1</t>
    </r>
  </si>
  <si>
    <t>Filter Gauge 3</t>
  </si>
  <si>
    <r>
      <t>ueq</t>
    </r>
    <r>
      <rPr>
        <b/>
        <vertAlign val="superscript"/>
        <sz val="10"/>
        <rFont val="Arial"/>
        <family val="2"/>
      </rPr>
      <t>-1</t>
    </r>
  </si>
  <si>
    <r>
      <t>ueq</t>
    </r>
    <r>
      <rPr>
        <b/>
        <vertAlign val="superscript"/>
        <sz val="10"/>
        <rFont val="Arial"/>
        <family val="2"/>
      </rPr>
      <t>-1</t>
    </r>
  </si>
  <si>
    <t>960m</t>
  </si>
  <si>
    <t>amf//3 FG3</t>
  </si>
  <si>
    <t>amf//5 FG3</t>
  </si>
  <si>
    <t>amf//10 FG3</t>
  </si>
  <si>
    <t>&gt;2000</t>
  </si>
  <si>
    <t>amf//13 FG3</t>
  </si>
  <si>
    <t>amf//16 FG3</t>
  </si>
  <si>
    <t>amf//19 FG3</t>
  </si>
  <si>
    <t>amf//22 FG3</t>
  </si>
  <si>
    <t>amf//25 FG3</t>
  </si>
  <si>
    <t>amf//28 FG3</t>
  </si>
  <si>
    <t>amf//2 FG3</t>
  </si>
  <si>
    <t>amf//8 FG3</t>
  </si>
  <si>
    <t>amf//11 FG3</t>
  </si>
  <si>
    <t>amf//14 FG3</t>
  </si>
  <si>
    <t>amf//20 FG3</t>
  </si>
  <si>
    <t>amf//23 FG3</t>
  </si>
  <si>
    <t>amf//26 FG3</t>
  </si>
  <si>
    <t>amf//29 FG3</t>
  </si>
  <si>
    <t>amf//32 FG3</t>
  </si>
  <si>
    <t>amf//35 FG3</t>
  </si>
  <si>
    <t>amf//38 FG3</t>
  </si>
  <si>
    <t>amf//41 FG3</t>
  </si>
  <si>
    <t>amf//44 FG3</t>
  </si>
  <si>
    <t>amf//47 FG3</t>
  </si>
  <si>
    <t>amf//53 FG3</t>
  </si>
  <si>
    <t>amf//56 FG3</t>
  </si>
  <si>
    <t>amf//59 FG3</t>
  </si>
  <si>
    <t>amf//62 FG3</t>
  </si>
  <si>
    <t>amf//65 FG3</t>
  </si>
  <si>
    <t>amf//68 FG3</t>
  </si>
  <si>
    <t>amf//71 FG3</t>
  </si>
  <si>
    <t>amf/5 FG3</t>
  </si>
  <si>
    <t>amf/8 FG3</t>
  </si>
  <si>
    <t>amf/11 FG3</t>
  </si>
  <si>
    <t>amf/14 FG3</t>
  </si>
  <si>
    <t>amf/17 FG3</t>
  </si>
  <si>
    <t>amf/20 FG3</t>
  </si>
  <si>
    <t>amf/23 FG3</t>
  </si>
  <si>
    <t>amf/26 FG3</t>
  </si>
  <si>
    <t>amf/29 FG3</t>
  </si>
  <si>
    <t>amf/32 FG3</t>
  </si>
  <si>
    <t>amf/35 FG3</t>
  </si>
  <si>
    <t>amf/38 FG3</t>
  </si>
  <si>
    <t>amf/41 FG3</t>
  </si>
  <si>
    <t>amf/44 FG3</t>
  </si>
  <si>
    <t>amf/47 FG3</t>
  </si>
  <si>
    <t>amf/50 FG3</t>
  </si>
  <si>
    <t>amf/53 FG3</t>
  </si>
  <si>
    <t>amf/56 FG3</t>
  </si>
  <si>
    <t>amf/59 FG3</t>
  </si>
  <si>
    <t>amf/62 FG3</t>
  </si>
  <si>
    <t>amf/2 FG3</t>
  </si>
  <si>
    <t>amf/29FG3</t>
  </si>
  <si>
    <t>amf/32FG3</t>
  </si>
  <si>
    <t>amf/35FG3</t>
  </si>
  <si>
    <t>amf/38FG3</t>
  </si>
  <si>
    <t>amf/41FG3</t>
  </si>
  <si>
    <t>amf/44FG3</t>
  </si>
  <si>
    <t>amf/47FG3</t>
  </si>
  <si>
    <t>amf/50FG3</t>
  </si>
  <si>
    <t>amf/53FG3</t>
  </si>
  <si>
    <t>amf/56FG3</t>
  </si>
  <si>
    <t>amf/59FG3</t>
  </si>
  <si>
    <t>amf /2 FG3</t>
  </si>
  <si>
    <t>amf /5 FG3</t>
  </si>
  <si>
    <t>amf /8 FG3</t>
  </si>
  <si>
    <t>amf /11 FG3</t>
  </si>
  <si>
    <t>amf /14 FG3</t>
  </si>
  <si>
    <t xml:space="preserve">amf/50 FG3 </t>
  </si>
  <si>
    <t xml:space="preserve">amf/53 FG3 </t>
  </si>
  <si>
    <r>
      <t>µScm</t>
    </r>
    <r>
      <rPr>
        <b/>
        <vertAlign val="superscript"/>
        <sz val="10"/>
        <rFont val="Arial"/>
        <family val="2"/>
      </rPr>
      <t>-1</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</si>
</sst>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0"/>
    <numFmt numFmtId="175" formatCode="0.00000"/>
    <numFmt numFmtId="176" formatCode="0.0"/>
    <numFmt numFmtId="177" formatCode="[$-809]dd\ mmmm\ yyyy"/>
    <numFmt numFmtId="178" formatCode="&quot;$&quot;#,##0.00"/>
    <numFmt numFmtId="179" formatCode="mmmm\ d\,\ yyyy"/>
    <numFmt numFmtId="180" formatCode="d\-mmm\-yyyy"/>
    <numFmt numFmtId="181" formatCode="mmm\-yyyy"/>
    <numFmt numFmtId="182" formatCode="0.0%"/>
    <numFmt numFmtId="183" formatCode="0_)"/>
    <numFmt numFmtId="184" formatCode="0.00%_)"/>
    <numFmt numFmtId="185" formatCode="[$-409]dddd\,\ mmmm\ dd\,\ yyyy"/>
    <numFmt numFmtId="186" formatCode="m/d/yyyy_)"/>
    <numFmt numFmtId="187" formatCode="0.00?%_)"/>
    <numFmt numFmtId="188" formatCode="0.0??%_)"/>
    <numFmt numFmtId="189" formatCode="yyyy"/>
  </numFmts>
  <fonts count="56">
    <font>
      <sz val="10"/>
      <name val="Arial"/>
      <family val="0"/>
    </font>
    <font>
      <b/>
      <sz val="10"/>
      <name val="Arial"/>
      <family val="0"/>
    </font>
    <font>
      <i/>
      <sz val="10"/>
      <name val="Arial"/>
      <family val="0"/>
    </font>
    <font>
      <b/>
      <i/>
      <sz val="10"/>
      <name val="Arial"/>
      <family val="0"/>
    </font>
    <font>
      <b/>
      <sz val="11"/>
      <name val="Arial"/>
      <family val="2"/>
    </font>
    <font>
      <b/>
      <vertAlign val="subscript"/>
      <sz val="10"/>
      <name val="Arial"/>
      <family val="2"/>
    </font>
    <font>
      <b/>
      <vertAlign val="superscript"/>
      <sz val="10"/>
      <name val="Arial"/>
      <family val="2"/>
    </font>
    <font>
      <b/>
      <sz val="10"/>
      <color indexed="10"/>
      <name val="Arial"/>
      <family val="2"/>
    </font>
    <font>
      <b/>
      <u val="single"/>
      <sz val="10"/>
      <color indexed="10"/>
      <name val="Arial"/>
      <family val="2"/>
    </font>
    <font>
      <b/>
      <sz val="12"/>
      <name val="Arial"/>
      <family val="2"/>
    </font>
    <font>
      <b/>
      <sz val="8"/>
      <name val="Tahoma"/>
      <family val="2"/>
    </font>
    <font>
      <sz val="8"/>
      <name val="Tahoma"/>
      <family val="2"/>
    </font>
    <font>
      <sz val="10"/>
      <color indexed="10"/>
      <name val="Arial"/>
      <family val="2"/>
    </font>
    <font>
      <b/>
      <sz val="10"/>
      <color indexed="61"/>
      <name val="Arial"/>
      <family val="2"/>
    </font>
    <font>
      <sz val="8"/>
      <name val="Arial"/>
      <family val="2"/>
    </font>
    <font>
      <b/>
      <sz val="10.75"/>
      <color indexed="8"/>
      <name val="Arial"/>
      <family val="0"/>
    </font>
    <font>
      <b/>
      <sz val="9"/>
      <color indexed="8"/>
      <name val="Arial"/>
      <family val="0"/>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i/>
      <sz val="8"/>
      <color indexed="8"/>
      <name val="Arial"/>
      <family val="0"/>
    </font>
    <font>
      <b/>
      <vertAlign val="superscript"/>
      <sz val="10.75"/>
      <color indexed="8"/>
      <name val="Arial"/>
      <family val="0"/>
    </font>
    <font>
      <b/>
      <sz val="12"/>
      <color indexed="8"/>
      <name val="Arial"/>
      <family val="0"/>
    </font>
    <font>
      <sz val="8"/>
      <color indexed="8"/>
      <name val="Arial"/>
      <family val="0"/>
    </font>
    <font>
      <b/>
      <sz val="8"/>
      <color indexed="8"/>
      <name val="Arial"/>
      <family val="0"/>
    </font>
    <font>
      <b/>
      <vertAlign val="subscript"/>
      <sz val="12"/>
      <color indexed="8"/>
      <name val="Arial"/>
      <family val="0"/>
    </font>
    <font>
      <b/>
      <vertAlign val="superscript"/>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15" fontId="0" fillId="0" borderId="0" xfId="0" applyNumberFormat="1" applyAlignment="1">
      <alignment horizontal="center"/>
    </xf>
    <xf numFmtId="172" fontId="1" fillId="0" borderId="0" xfId="0" applyNumberFormat="1" applyFont="1" applyAlignment="1">
      <alignment horizontal="center"/>
    </xf>
    <xf numFmtId="173" fontId="0" fillId="0" borderId="0" xfId="0" applyNumberFormat="1" applyAlignment="1">
      <alignment horizontal="center"/>
    </xf>
    <xf numFmtId="0" fontId="4" fillId="0" borderId="0" xfId="0" applyFont="1" applyAlignment="1">
      <alignment/>
    </xf>
    <xf numFmtId="0" fontId="0" fillId="0" borderId="0" xfId="0" applyFont="1" applyAlignment="1">
      <alignment/>
    </xf>
    <xf numFmtId="172" fontId="0" fillId="0" borderId="0" xfId="0" applyNumberFormat="1" applyFont="1" applyAlignment="1">
      <alignment horizontal="center"/>
    </xf>
    <xf numFmtId="0" fontId="0" fillId="0" borderId="0" xfId="0" applyFont="1" applyAlignment="1">
      <alignment horizontal="center"/>
    </xf>
    <xf numFmtId="172" fontId="0" fillId="0" borderId="0" xfId="0" applyNumberFormat="1" applyFont="1" applyAlignment="1">
      <alignment horizontal="center"/>
    </xf>
    <xf numFmtId="0" fontId="0" fillId="33" borderId="0" xfId="0" applyFill="1" applyAlignment="1">
      <alignment horizontal="center"/>
    </xf>
    <xf numFmtId="0" fontId="1" fillId="33" borderId="0" xfId="0" applyFont="1" applyFill="1" applyAlignment="1">
      <alignment/>
    </xf>
    <xf numFmtId="15" fontId="9" fillId="0" borderId="0" xfId="0" applyNumberFormat="1" applyFont="1" applyBorder="1" applyAlignment="1">
      <alignment horizontal="left"/>
    </xf>
    <xf numFmtId="0" fontId="8" fillId="34" borderId="0" xfId="0" applyFont="1" applyFill="1" applyAlignment="1">
      <alignment horizontal="left"/>
    </xf>
    <xf numFmtId="0" fontId="7" fillId="34" borderId="0" xfId="0" applyFont="1" applyFill="1" applyAlignment="1">
      <alignment horizontal="center"/>
    </xf>
    <xf numFmtId="172" fontId="7" fillId="34" borderId="0" xfId="0" applyNumberFormat="1" applyFont="1" applyFill="1" applyAlignment="1">
      <alignment horizontal="center"/>
    </xf>
    <xf numFmtId="0" fontId="7" fillId="0"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0" fontId="0"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xf>
    <xf numFmtId="0" fontId="0" fillId="0" borderId="0" xfId="0" applyFont="1" applyAlignment="1">
      <alignment horizontal="left"/>
    </xf>
    <xf numFmtId="0" fontId="1" fillId="0" borderId="0" xfId="0" applyFont="1" applyFill="1" applyAlignment="1">
      <alignment horizontal="center"/>
    </xf>
    <xf numFmtId="172" fontId="1" fillId="0" borderId="0" xfId="0" applyNumberFormat="1" applyFont="1" applyFill="1" applyAlignment="1">
      <alignment horizontal="center"/>
    </xf>
    <xf numFmtId="0" fontId="6" fillId="0" borderId="0" xfId="0" applyFont="1" applyFill="1" applyAlignment="1">
      <alignment horizontal="center"/>
    </xf>
    <xf numFmtId="173" fontId="12" fillId="0" borderId="0" xfId="0" applyNumberFormat="1" applyFont="1" applyAlignment="1">
      <alignment horizontal="center"/>
    </xf>
    <xf numFmtId="173" fontId="12" fillId="0" borderId="0" xfId="0" applyNumberFormat="1" applyFont="1" applyAlignment="1">
      <alignment/>
    </xf>
    <xf numFmtId="172" fontId="0" fillId="0" borderId="0" xfId="0" applyNumberFormat="1" applyAlignment="1">
      <alignment horizontal="center"/>
    </xf>
    <xf numFmtId="173" fontId="1" fillId="0" borderId="0" xfId="0" applyNumberFormat="1" applyFont="1" applyBorder="1" applyAlignment="1">
      <alignment horizontal="center"/>
    </xf>
    <xf numFmtId="173" fontId="1" fillId="0" borderId="0" xfId="0" applyNumberFormat="1" applyFont="1" applyAlignment="1">
      <alignment horizontal="center"/>
    </xf>
    <xf numFmtId="172" fontId="0" fillId="0" borderId="0" xfId="0" applyNumberFormat="1" applyFont="1" applyAlignment="1">
      <alignment horizontal="center"/>
    </xf>
    <xf numFmtId="172" fontId="0" fillId="33" borderId="0" xfId="0" applyNumberFormat="1" applyFont="1" applyFill="1" applyAlignment="1">
      <alignment horizontal="center"/>
    </xf>
    <xf numFmtId="172" fontId="0" fillId="0" borderId="0" xfId="0" applyNumberFormat="1" applyFont="1" applyFill="1" applyAlignment="1">
      <alignment horizontal="center"/>
    </xf>
    <xf numFmtId="172" fontId="0" fillId="0" borderId="0" xfId="0" applyNumberFormat="1" applyFill="1" applyAlignment="1">
      <alignment horizontal="center"/>
    </xf>
    <xf numFmtId="172" fontId="0" fillId="0" borderId="0" xfId="0" applyNumberFormat="1" applyFont="1" applyFill="1" applyAlignment="1">
      <alignment horizontal="center"/>
    </xf>
    <xf numFmtId="172" fontId="0" fillId="33" borderId="0" xfId="0" applyNumberFormat="1" applyFont="1" applyFill="1" applyAlignment="1">
      <alignment horizontal="center"/>
    </xf>
    <xf numFmtId="172" fontId="0" fillId="0" borderId="0" xfId="0" applyNumberFormat="1" applyFont="1" applyBorder="1" applyAlignment="1">
      <alignment horizontal="center"/>
    </xf>
    <xf numFmtId="1" fontId="1" fillId="0" borderId="0" xfId="0" applyNumberFormat="1" applyFont="1" applyAlignment="1">
      <alignment horizontal="center"/>
    </xf>
    <xf numFmtId="15" fontId="7" fillId="34" borderId="0" xfId="0" applyNumberFormat="1" applyFont="1" applyFill="1" applyAlignment="1">
      <alignment horizontal="center"/>
    </xf>
    <xf numFmtId="173" fontId="13" fillId="0" borderId="0" xfId="0" applyNumberFormat="1" applyFont="1" applyFill="1" applyAlignment="1">
      <alignment horizontal="left"/>
    </xf>
    <xf numFmtId="0" fontId="13" fillId="0" borderId="0" xfId="0" applyFont="1" applyAlignment="1">
      <alignment horizontal="left"/>
    </xf>
    <xf numFmtId="0" fontId="13" fillId="0" borderId="0" xfId="0" applyFont="1" applyAlignment="1">
      <alignment horizontal="center"/>
    </xf>
    <xf numFmtId="15" fontId="1" fillId="0" borderId="0" xfId="0" applyNumberFormat="1" applyFont="1" applyAlignment="1">
      <alignment horizontal="center"/>
    </xf>
    <xf numFmtId="0" fontId="0" fillId="35" borderId="0" xfId="0" applyFont="1" applyFill="1" applyAlignment="1">
      <alignment/>
    </xf>
    <xf numFmtId="15" fontId="0" fillId="0" borderId="0" xfId="0" applyNumberFormat="1" applyFont="1" applyAlignment="1">
      <alignment horizontal="center"/>
    </xf>
    <xf numFmtId="173" fontId="1" fillId="33" borderId="0" xfId="0" applyNumberFormat="1" applyFont="1" applyFill="1" applyAlignment="1">
      <alignment horizontal="center"/>
    </xf>
    <xf numFmtId="1" fontId="0" fillId="0" borderId="0" xfId="0" applyNumberFormat="1" applyFont="1" applyAlignment="1">
      <alignment horizontal="center"/>
    </xf>
    <xf numFmtId="0" fontId="0" fillId="0" borderId="0" xfId="0" applyFill="1" applyBorder="1" applyAlignment="1">
      <alignment/>
    </xf>
    <xf numFmtId="0" fontId="0" fillId="0" borderId="0" xfId="0" applyFont="1" applyBorder="1" applyAlignment="1">
      <alignment horizontal="center"/>
    </xf>
    <xf numFmtId="15" fontId="1" fillId="0" borderId="0" xfId="0" applyNumberFormat="1" applyFont="1" applyFill="1" applyAlignment="1">
      <alignment horizontal="center"/>
    </xf>
    <xf numFmtId="172" fontId="1" fillId="0" borderId="0" xfId="0" applyNumberFormat="1" applyFont="1" applyFill="1" applyAlignment="1">
      <alignment horizontal="center"/>
    </xf>
    <xf numFmtId="173" fontId="1" fillId="0" borderId="0" xfId="0" applyNumberFormat="1" applyFont="1" applyFill="1" applyAlignment="1">
      <alignment horizontal="center"/>
    </xf>
    <xf numFmtId="2" fontId="1" fillId="0" borderId="0" xfId="0" applyNumberFormat="1" applyFont="1" applyFill="1" applyAlignment="1">
      <alignment horizontal="center"/>
    </xf>
    <xf numFmtId="0" fontId="0" fillId="36" borderId="0" xfId="0" applyFill="1" applyAlignment="1">
      <alignment/>
    </xf>
    <xf numFmtId="15" fontId="4" fillId="0" borderId="0" xfId="0" applyNumberFormat="1" applyFont="1" applyAlignment="1">
      <alignment/>
    </xf>
    <xf numFmtId="0" fontId="1" fillId="0" borderId="0" xfId="0" applyFont="1" applyAlignment="1">
      <alignment/>
    </xf>
    <xf numFmtId="15" fontId="0" fillId="33" borderId="0" xfId="0" applyNumberFormat="1" applyFont="1" applyFill="1" applyAlignment="1">
      <alignment horizontal="center"/>
    </xf>
    <xf numFmtId="0" fontId="0" fillId="33" borderId="0" xfId="0" applyFont="1" applyFill="1" applyAlignment="1">
      <alignment horizontal="center"/>
    </xf>
    <xf numFmtId="15" fontId="1" fillId="0" borderId="0" xfId="0" applyNumberFormat="1" applyFont="1" applyAlignment="1">
      <alignment/>
    </xf>
    <xf numFmtId="15" fontId="1" fillId="0" borderId="0" xfId="0" applyNumberFormat="1" applyFont="1" applyAlignment="1">
      <alignment horizontal="centerContinuous"/>
    </xf>
    <xf numFmtId="0" fontId="1" fillId="0" borderId="0" xfId="0" applyFont="1" applyAlignment="1">
      <alignment horizontal="centerContinuous"/>
    </xf>
    <xf numFmtId="0" fontId="1" fillId="0" borderId="0" xfId="0" applyFont="1" applyAlignment="1">
      <alignment horizontal="centerContinuous"/>
    </xf>
    <xf numFmtId="1" fontId="7" fillId="0" borderId="0" xfId="0" applyNumberFormat="1" applyFont="1" applyFill="1" applyAlignment="1">
      <alignment horizontal="center"/>
    </xf>
    <xf numFmtId="173" fontId="7" fillId="0" borderId="0" xfId="0" applyNumberFormat="1" applyFont="1" applyAlignment="1">
      <alignment horizontal="center"/>
    </xf>
    <xf numFmtId="0" fontId="1" fillId="0" borderId="0" xfId="0" applyFont="1" applyAlignment="1">
      <alignment horizontal="center"/>
    </xf>
    <xf numFmtId="15" fontId="13" fillId="0" borderId="0" xfId="0" applyNumberFormat="1" applyFont="1" applyAlignment="1">
      <alignment horizontal="center"/>
    </xf>
    <xf numFmtId="0" fontId="1" fillId="34" borderId="0" xfId="0" applyFont="1" applyFill="1" applyAlignment="1">
      <alignment horizontal="center"/>
    </xf>
    <xf numFmtId="0" fontId="7" fillId="34" borderId="0" xfId="0" applyFont="1" applyFill="1" applyAlignment="1">
      <alignment horizontal="center"/>
    </xf>
    <xf numFmtId="0" fontId="0" fillId="0" borderId="0" xfId="0" applyBorder="1" applyAlignment="1">
      <alignment/>
    </xf>
    <xf numFmtId="15" fontId="0" fillId="0" borderId="0" xfId="0" applyNumberFormat="1" applyAlignment="1">
      <alignment/>
    </xf>
    <xf numFmtId="15" fontId="0" fillId="0" borderId="0" xfId="0" applyNumberFormat="1" applyFont="1" applyAlignment="1">
      <alignment/>
    </xf>
    <xf numFmtId="1" fontId="0" fillId="0" borderId="0" xfId="0" applyNumberFormat="1" applyAlignment="1">
      <alignment horizontal="center"/>
    </xf>
    <xf numFmtId="2" fontId="0" fillId="0" borderId="0" xfId="0" applyNumberFormat="1" applyAlignment="1">
      <alignment horizontal="center"/>
    </xf>
    <xf numFmtId="0" fontId="0" fillId="0" borderId="0" xfId="0" applyBorder="1" applyAlignment="1">
      <alignment horizontal="center"/>
    </xf>
    <xf numFmtId="15" fontId="1" fillId="0" borderId="0" xfId="0" applyNumberFormat="1" applyFont="1" applyAlignment="1">
      <alignment horizontal="center"/>
    </xf>
    <xf numFmtId="3" fontId="0" fillId="0" borderId="0" xfId="0" applyNumberFormat="1" applyAlignment="1">
      <alignment horizontal="center"/>
    </xf>
    <xf numFmtId="2" fontId="0" fillId="0" borderId="0" xfId="0" applyNumberFormat="1" applyFont="1" applyAlignment="1">
      <alignment horizontal="center"/>
    </xf>
    <xf numFmtId="1" fontId="0" fillId="33" borderId="0" xfId="0" applyNumberFormat="1" applyFont="1" applyFill="1" applyAlignment="1">
      <alignment horizontal="center"/>
    </xf>
    <xf numFmtId="173" fontId="0" fillId="0" borderId="0" xfId="0" applyNumberFormat="1" applyFont="1" applyAlignment="1">
      <alignment horizontal="center"/>
    </xf>
    <xf numFmtId="0" fontId="0" fillId="0" borderId="0" xfId="0" applyFont="1" applyBorder="1" applyAlignment="1">
      <alignment/>
    </xf>
    <xf numFmtId="15" fontId="1" fillId="0" borderId="0" xfId="0" applyNumberFormat="1" applyFont="1" applyAlignment="1">
      <alignment/>
    </xf>
    <xf numFmtId="1" fontId="0" fillId="0" borderId="0" xfId="0" applyNumberFormat="1" applyFont="1" applyAlignment="1">
      <alignment horizontal="center"/>
    </xf>
    <xf numFmtId="1" fontId="1" fillId="0" borderId="0" xfId="0" applyNumberFormat="1" applyFont="1" applyAlignment="1">
      <alignment horizontal="center"/>
    </xf>
    <xf numFmtId="15" fontId="0" fillId="0" borderId="0" xfId="0" applyNumberFormat="1" applyBorder="1" applyAlignment="1">
      <alignment/>
    </xf>
    <xf numFmtId="15" fontId="1" fillId="0" borderId="0" xfId="0" applyNumberFormat="1" applyFont="1" applyBorder="1" applyAlignment="1">
      <alignment/>
    </xf>
    <xf numFmtId="172" fontId="0" fillId="0" borderId="0" xfId="0" applyNumberFormat="1" applyBorder="1" applyAlignment="1">
      <alignment horizontal="center"/>
    </xf>
    <xf numFmtId="1" fontId="0" fillId="0" borderId="0" xfId="0" applyNumberFormat="1" applyBorder="1" applyAlignment="1">
      <alignment horizontal="center"/>
    </xf>
    <xf numFmtId="15" fontId="0" fillId="0" borderId="0" xfId="0" applyNumberFormat="1" applyBorder="1" applyAlignment="1">
      <alignment horizontal="center"/>
    </xf>
    <xf numFmtId="14" fontId="1" fillId="0" borderId="0" xfId="0" applyNumberFormat="1" applyFont="1" applyBorder="1" applyAlignment="1">
      <alignment horizontal="center"/>
    </xf>
    <xf numFmtId="172" fontId="1" fillId="0" borderId="0" xfId="0" applyNumberFormat="1" applyFont="1" applyBorder="1" applyAlignment="1">
      <alignment horizontal="center"/>
    </xf>
    <xf numFmtId="0" fontId="1" fillId="0" borderId="0" xfId="0" applyFont="1" applyBorder="1" applyAlignment="1">
      <alignment/>
    </xf>
    <xf numFmtId="14" fontId="1" fillId="0" borderId="0" xfId="0" applyNumberFormat="1" applyFont="1" applyAlignment="1">
      <alignment horizontal="center"/>
    </xf>
    <xf numFmtId="14" fontId="0" fillId="0" borderId="0" xfId="0" applyNumberFormat="1" applyAlignment="1">
      <alignment horizontal="center"/>
    </xf>
    <xf numFmtId="20" fontId="1" fillId="0" borderId="0" xfId="0" applyNumberFormat="1" applyFont="1" applyAlignment="1">
      <alignment horizontal="center"/>
    </xf>
    <xf numFmtId="0" fontId="1" fillId="0" borderId="0" xfId="0" applyFont="1" applyFill="1" applyBorder="1" applyAlignment="1">
      <alignment horizontal="center"/>
    </xf>
    <xf numFmtId="173" fontId="1" fillId="0" borderId="0" xfId="0" applyNumberFormat="1" applyFont="1" applyFill="1"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7" fillId="0" borderId="0" xfId="0" applyFont="1" applyFill="1" applyBorder="1" applyAlignment="1">
      <alignment horizontal="center"/>
    </xf>
    <xf numFmtId="172" fontId="1" fillId="34" borderId="0" xfId="0" applyNumberFormat="1" applyFont="1" applyFill="1" applyAlignment="1">
      <alignment horizontal="center"/>
    </xf>
    <xf numFmtId="173" fontId="7" fillId="34"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Al</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data'!$AE$8:$AE$153</c:f>
              <c:numCache>
                <c:ptCount val="146"/>
                <c:pt idx="0">
                  <c:v>2.2222222222222223</c:v>
                </c:pt>
                <c:pt idx="1">
                  <c:v>2.2222222222222223</c:v>
                </c:pt>
                <c:pt idx="2">
                  <c:v>2.2222222222222223</c:v>
                </c:pt>
                <c:pt idx="3">
                  <c:v>2.2222222222222223</c:v>
                </c:pt>
                <c:pt idx="4">
                  <c:v>2.2222222222222223</c:v>
                </c:pt>
                <c:pt idx="5">
                  <c:v>2.2222222222222223</c:v>
                </c:pt>
                <c:pt idx="6">
                  <c:v>2.2222222222222223</c:v>
                </c:pt>
                <c:pt idx="7">
                  <c:v>7.333333333333333</c:v>
                </c:pt>
                <c:pt idx="8">
                  <c:v>2.655555555555556</c:v>
                </c:pt>
                <c:pt idx="9">
                  <c:v>2.2222222222222223</c:v>
                </c:pt>
                <c:pt idx="10">
                  <c:v>2.2222222222222223</c:v>
                </c:pt>
                <c:pt idx="11">
                  <c:v>2.2222222222222223</c:v>
                </c:pt>
                <c:pt idx="12">
                  <c:v>2.2222222222222223</c:v>
                </c:pt>
                <c:pt idx="13">
                  <c:v>2.2222222222222223</c:v>
                </c:pt>
                <c:pt idx="14">
                  <c:v>2.2222222222222223</c:v>
                </c:pt>
                <c:pt idx="15">
                  <c:v>2.2222222222222223</c:v>
                </c:pt>
                <c:pt idx="16">
                  <c:v>2.2222222222222223</c:v>
                </c:pt>
                <c:pt idx="17">
                  <c:v>3.7666666666666666</c:v>
                </c:pt>
                <c:pt idx="18">
                  <c:v>4.988888888888889</c:v>
                </c:pt>
                <c:pt idx="19">
                  <c:v>2.2222222222222223</c:v>
                </c:pt>
                <c:pt idx="20">
                  <c:v>5.122222222222223</c:v>
                </c:pt>
                <c:pt idx="21">
                  <c:v>5.0777777777777775</c:v>
                </c:pt>
                <c:pt idx="22">
                  <c:v>4.455555555555556</c:v>
                </c:pt>
                <c:pt idx="23">
                  <c:v>2.2222222222222223</c:v>
                </c:pt>
                <c:pt idx="24">
                  <c:v>8.11111111111111</c:v>
                </c:pt>
                <c:pt idx="25">
                  <c:v>9.999999999999998</c:v>
                </c:pt>
                <c:pt idx="26">
                  <c:v>11.555555555555555</c:v>
                </c:pt>
                <c:pt idx="27">
                  <c:v>2.2222222222222223</c:v>
                </c:pt>
                <c:pt idx="28">
                  <c:v>2.2222222222222223</c:v>
                </c:pt>
                <c:pt idx="29">
                  <c:v>6.888888888888889</c:v>
                </c:pt>
                <c:pt idx="30">
                  <c:v>2.2222222222222223</c:v>
                </c:pt>
                <c:pt idx="31">
                  <c:v>9.666666666666666</c:v>
                </c:pt>
                <c:pt idx="32">
                  <c:v>5.8888888888888875</c:v>
                </c:pt>
                <c:pt idx="33">
                  <c:v>25.666666666666668</c:v>
                </c:pt>
                <c:pt idx="34">
                  <c:v>9.999999999999998</c:v>
                </c:pt>
                <c:pt idx="35">
                  <c:v>6.666666666666666</c:v>
                </c:pt>
                <c:pt idx="36">
                  <c:v>3.711111111111111</c:v>
                </c:pt>
                <c:pt idx="37">
                  <c:v>2.888888888888889</c:v>
                </c:pt>
                <c:pt idx="38">
                  <c:v>3.3999999999999995</c:v>
                </c:pt>
                <c:pt idx="39">
                  <c:v>3.177777777777778</c:v>
                </c:pt>
                <c:pt idx="40">
                  <c:v>4.366666666666667</c:v>
                </c:pt>
                <c:pt idx="41">
                  <c:v>3.922222222222222</c:v>
                </c:pt>
                <c:pt idx="42">
                  <c:v>2.3666666666666667</c:v>
                </c:pt>
                <c:pt idx="43">
                  <c:v>2.2222222222222223</c:v>
                </c:pt>
                <c:pt idx="44">
                  <c:v>2.2222222222222223</c:v>
                </c:pt>
                <c:pt idx="45">
                  <c:v>4.2</c:v>
                </c:pt>
                <c:pt idx="46">
                  <c:v>2.2222222222222223</c:v>
                </c:pt>
                <c:pt idx="47">
                  <c:v>2.2222222222222223</c:v>
                </c:pt>
                <c:pt idx="48">
                  <c:v>5.133333333333333</c:v>
                </c:pt>
                <c:pt idx="49">
                  <c:v>9.11111111111111</c:v>
                </c:pt>
                <c:pt idx="50">
                  <c:v>21.22222222222222</c:v>
                </c:pt>
                <c:pt idx="51">
                  <c:v>2.655555555555556</c:v>
                </c:pt>
                <c:pt idx="52">
                  <c:v>2.2222222222222223</c:v>
                </c:pt>
                <c:pt idx="53">
                  <c:v>4.955555555555555</c:v>
                </c:pt>
                <c:pt idx="54">
                  <c:v>2.2222222222222223</c:v>
                </c:pt>
                <c:pt idx="55">
                  <c:v>2.2222222222222223</c:v>
                </c:pt>
                <c:pt idx="56">
                  <c:v>2.2222222222222223</c:v>
                </c:pt>
                <c:pt idx="57">
                  <c:v>4.388888888888889</c:v>
                </c:pt>
                <c:pt idx="58">
                  <c:v>2.2222222222222223</c:v>
                </c:pt>
                <c:pt idx="59">
                  <c:v>2.2222222222222223</c:v>
                </c:pt>
                <c:pt idx="60">
                  <c:v>2.2222222222222223</c:v>
                </c:pt>
                <c:pt idx="61">
                  <c:v>2.2222222222222223</c:v>
                </c:pt>
                <c:pt idx="62">
                  <c:v>2.4333333333333336</c:v>
                </c:pt>
                <c:pt idx="63">
                  <c:v>2.2222222222222223</c:v>
                </c:pt>
                <c:pt idx="64">
                  <c:v>2.2222222222222223</c:v>
                </c:pt>
                <c:pt idx="65">
                  <c:v>3.611111111111111</c:v>
                </c:pt>
                <c:pt idx="66">
                  <c:v>2.2222222222222223</c:v>
                </c:pt>
                <c:pt idx="67">
                  <c:v>2.9222222222222225</c:v>
                </c:pt>
                <c:pt idx="68">
                  <c:v>3.1000000000000005</c:v>
                </c:pt>
                <c:pt idx="69">
                  <c:v>2.2222222222222223</c:v>
                </c:pt>
                <c:pt idx="70">
                  <c:v>2.2222222222222223</c:v>
                </c:pt>
                <c:pt idx="71">
                  <c:v>2.2222222222222223</c:v>
                </c:pt>
                <c:pt idx="72">
                  <c:v>2.2222222222222223</c:v>
                </c:pt>
                <c:pt idx="73">
                  <c:v>2.2222222222222223</c:v>
                </c:pt>
                <c:pt idx="74">
                  <c:v>5.8888888888888875</c:v>
                </c:pt>
                <c:pt idx="75">
                  <c:v>2.2222222222222223</c:v>
                </c:pt>
                <c:pt idx="76">
                  <c:v>4.8999999999999995</c:v>
                </c:pt>
                <c:pt idx="77">
                  <c:v>2.4333333333333336</c:v>
                </c:pt>
                <c:pt idx="78">
                  <c:v>4.611111111111111</c:v>
                </c:pt>
                <c:pt idx="79">
                  <c:v>2.2222222222222223</c:v>
                </c:pt>
                <c:pt idx="80">
                  <c:v>3.033333333333333</c:v>
                </c:pt>
                <c:pt idx="81">
                  <c:v>2.2222222222222223</c:v>
                </c:pt>
                <c:pt idx="82">
                  <c:v>2.2222222222222223</c:v>
                </c:pt>
                <c:pt idx="83">
                  <c:v>2.2222222222222223</c:v>
                </c:pt>
                <c:pt idx="84">
                  <c:v>2.2222222222222223</c:v>
                </c:pt>
                <c:pt idx="85">
                  <c:v>2.2222222222222223</c:v>
                </c:pt>
                <c:pt idx="86">
                  <c:v>5.666666666666666</c:v>
                </c:pt>
                <c:pt idx="87">
                  <c:v>3.0777777777777775</c:v>
                </c:pt>
                <c:pt idx="88">
                  <c:v>2.2222222222222223</c:v>
                </c:pt>
                <c:pt idx="89">
                  <c:v>2.2222222222222223</c:v>
                </c:pt>
                <c:pt idx="90">
                  <c:v>2.522222222222222</c:v>
                </c:pt>
                <c:pt idx="91">
                  <c:v>3.5222222222222226</c:v>
                </c:pt>
                <c:pt idx="92">
                  <c:v>3.022222222222222</c:v>
                </c:pt>
                <c:pt idx="93">
                  <c:v>2.2222222222222223</c:v>
                </c:pt>
                <c:pt idx="94">
                  <c:v>2.2222222222222223</c:v>
                </c:pt>
                <c:pt idx="95">
                  <c:v>3.0444444444444443</c:v>
                </c:pt>
                <c:pt idx="96">
                  <c:v>2.533333333333333</c:v>
                </c:pt>
                <c:pt idx="97">
                  <c:v>2.2222222222222223</c:v>
                </c:pt>
                <c:pt idx="98">
                  <c:v>5.0777777777777775</c:v>
                </c:pt>
                <c:pt idx="99">
                  <c:v>2.2222222222222223</c:v>
                </c:pt>
                <c:pt idx="100">
                  <c:v>2.2222222222222223</c:v>
                </c:pt>
                <c:pt idx="101">
                  <c:v>2.2222222222222223</c:v>
                </c:pt>
                <c:pt idx="102">
                  <c:v>4.5777777777777775</c:v>
                </c:pt>
                <c:pt idx="103">
                  <c:v>4.066666666666666</c:v>
                </c:pt>
                <c:pt idx="104">
                  <c:v>2.5444444444444443</c:v>
                </c:pt>
                <c:pt idx="105">
                  <c:v>3.0444444444444443</c:v>
                </c:pt>
                <c:pt idx="106">
                  <c:v>2.955555555555555</c:v>
                </c:pt>
                <c:pt idx="107">
                  <c:v>2.2222222222222223</c:v>
                </c:pt>
                <c:pt idx="108">
                  <c:v>2.2222222222222223</c:v>
                </c:pt>
                <c:pt idx="109">
                  <c:v>2.2222222222222223</c:v>
                </c:pt>
                <c:pt idx="110">
                  <c:v>2.2222222222222223</c:v>
                </c:pt>
                <c:pt idx="111">
                  <c:v>2.7666666666666666</c:v>
                </c:pt>
                <c:pt idx="112">
                  <c:v>2.2222222222222223</c:v>
                </c:pt>
                <c:pt idx="113">
                  <c:v>8.333333333333334</c:v>
                </c:pt>
                <c:pt idx="114">
                  <c:v>11.11111111111111</c:v>
                </c:pt>
                <c:pt idx="115">
                  <c:v>2.2222222222222223</c:v>
                </c:pt>
                <c:pt idx="116">
                  <c:v>2.2222222222222223</c:v>
                </c:pt>
                <c:pt idx="117">
                  <c:v>3.6444444444444444</c:v>
                </c:pt>
                <c:pt idx="118">
                  <c:v>2.2222222222222223</c:v>
                </c:pt>
                <c:pt idx="120">
                  <c:v>3.6444444444444444</c:v>
                </c:pt>
                <c:pt idx="121">
                  <c:v>2.2222222222222223</c:v>
                </c:pt>
                <c:pt idx="122">
                  <c:v>2.2222222222222223</c:v>
                </c:pt>
                <c:pt idx="123">
                  <c:v>2.3777777777777778</c:v>
                </c:pt>
                <c:pt idx="124">
                  <c:v>7.111111111111112</c:v>
                </c:pt>
                <c:pt idx="125">
                  <c:v>3.966666666666667</c:v>
                </c:pt>
                <c:pt idx="126">
                  <c:v>4.111111111111111</c:v>
                </c:pt>
                <c:pt idx="127">
                  <c:v>2.2222222222222223</c:v>
                </c:pt>
                <c:pt idx="128">
                  <c:v>4.233333333333333</c:v>
                </c:pt>
                <c:pt idx="129">
                  <c:v>2.2222222222222223</c:v>
                </c:pt>
                <c:pt idx="130">
                  <c:v>2.2222222222222223</c:v>
                </c:pt>
                <c:pt idx="131">
                  <c:v>2.2222222222222223</c:v>
                </c:pt>
                <c:pt idx="132">
                  <c:v>2.2222222222222223</c:v>
                </c:pt>
                <c:pt idx="133">
                  <c:v>2.2222222222222223</c:v>
                </c:pt>
                <c:pt idx="134">
                  <c:v>2.2222222222222223</c:v>
                </c:pt>
                <c:pt idx="135">
                  <c:v>2.2222222222222223</c:v>
                </c:pt>
                <c:pt idx="137">
                  <c:v>2.2222222222222223</c:v>
                </c:pt>
                <c:pt idx="138">
                  <c:v>2.2222222222222223</c:v>
                </c:pt>
                <c:pt idx="139">
                  <c:v>2.2222222222222223</c:v>
                </c:pt>
                <c:pt idx="140">
                  <c:v>3.132222222222222</c:v>
                </c:pt>
                <c:pt idx="141">
                  <c:v>2.2222222222222223</c:v>
                </c:pt>
                <c:pt idx="142">
                  <c:v>2.2222222222222223</c:v>
                </c:pt>
                <c:pt idx="143">
                  <c:v>2.2222222222222223</c:v>
                </c:pt>
                <c:pt idx="144">
                  <c:v>2.2222222222222223</c:v>
                </c:pt>
                <c:pt idx="145">
                  <c:v>2.2222222222222223</c:v>
                </c:pt>
              </c:numCache>
            </c:numRef>
          </c:val>
          <c:smooth val="0"/>
        </c:ser>
        <c:marker val="1"/>
        <c:axId val="63452973"/>
        <c:axId val="34205846"/>
      </c:lineChart>
      <c:dateAx>
        <c:axId val="63452973"/>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4205846"/>
        <c:crosses val="autoZero"/>
        <c:auto val="0"/>
        <c:baseTimeUnit val="days"/>
        <c:majorUnit val="12"/>
        <c:majorTimeUnit val="months"/>
        <c:minorUnit val="12"/>
        <c:minorTimeUnit val="months"/>
        <c:noMultiLvlLbl val="0"/>
      </c:dateAx>
      <c:valAx>
        <c:axId val="3420584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345297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Inorganic N</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data'!$AU$8:$AU$153</c:f>
              <c:numCache>
                <c:ptCount val="146"/>
                <c:pt idx="0">
                  <c:v>18.5</c:v>
                </c:pt>
                <c:pt idx="1">
                  <c:v>81.57142857142856</c:v>
                </c:pt>
                <c:pt idx="2">
                  <c:v>19.571428571428573</c:v>
                </c:pt>
                <c:pt idx="3">
                  <c:v>72.92857142857143</c:v>
                </c:pt>
                <c:pt idx="4">
                  <c:v>33.92857142857143</c:v>
                </c:pt>
                <c:pt idx="5">
                  <c:v>8.571428571428571</c:v>
                </c:pt>
                <c:pt idx="6">
                  <c:v>7</c:v>
                </c:pt>
                <c:pt idx="7">
                  <c:v>130.35714285714286</c:v>
                </c:pt>
                <c:pt idx="8">
                  <c:v>94.57142857142857</c:v>
                </c:pt>
                <c:pt idx="9">
                  <c:v>28</c:v>
                </c:pt>
                <c:pt idx="10">
                  <c:v>16.07142857142857</c:v>
                </c:pt>
                <c:pt idx="11">
                  <c:v>42.35714285714286</c:v>
                </c:pt>
                <c:pt idx="12">
                  <c:v>32.35714285714286</c:v>
                </c:pt>
                <c:pt idx="13">
                  <c:v>50.42857142857143</c:v>
                </c:pt>
                <c:pt idx="14">
                  <c:v>22.285714285714285</c:v>
                </c:pt>
                <c:pt idx="15">
                  <c:v>88.21428571428572</c:v>
                </c:pt>
                <c:pt idx="16">
                  <c:v>45.85714285714286</c:v>
                </c:pt>
                <c:pt idx="17">
                  <c:v>142.85714285714286</c:v>
                </c:pt>
                <c:pt idx="18">
                  <c:v>195.71428571428572</c:v>
                </c:pt>
                <c:pt idx="19">
                  <c:v>169.78571428571428</c:v>
                </c:pt>
                <c:pt idx="20">
                  <c:v>259.8571428571429</c:v>
                </c:pt>
                <c:pt idx="21">
                  <c:v>345.1428571428571</c:v>
                </c:pt>
                <c:pt idx="22">
                  <c:v>48.64285714285714</c:v>
                </c:pt>
                <c:pt idx="23">
                  <c:v>43.714285714285715</c:v>
                </c:pt>
                <c:pt idx="24">
                  <c:v>299.7142857142857</c:v>
                </c:pt>
                <c:pt idx="25">
                  <c:v>239.28571428571428</c:v>
                </c:pt>
                <c:pt idx="26">
                  <c:v>586.1428571428571</c:v>
                </c:pt>
                <c:pt idx="27">
                  <c:v>40.785714285714285</c:v>
                </c:pt>
                <c:pt idx="28">
                  <c:v>43.92857142857142</c:v>
                </c:pt>
                <c:pt idx="29">
                  <c:v>187.21428571428572</c:v>
                </c:pt>
                <c:pt idx="30">
                  <c:v>6.142857142857142</c:v>
                </c:pt>
                <c:pt idx="31">
                  <c:v>481.57142857142856</c:v>
                </c:pt>
                <c:pt idx="32">
                  <c:v>116.78571428571428</c:v>
                </c:pt>
                <c:pt idx="33">
                  <c:v>543.2142857142858</c:v>
                </c:pt>
                <c:pt idx="34">
                  <c:v>223.5</c:v>
                </c:pt>
                <c:pt idx="35">
                  <c:v>213.71428571428572</c:v>
                </c:pt>
                <c:pt idx="36">
                  <c:v>31.214285714285708</c:v>
                </c:pt>
                <c:pt idx="37">
                  <c:v>71.71428571428571</c:v>
                </c:pt>
                <c:pt idx="38">
                  <c:v>87.14285714285714</c:v>
                </c:pt>
                <c:pt idx="39">
                  <c:v>75.21428571428572</c:v>
                </c:pt>
                <c:pt idx="40">
                  <c:v>61.5</c:v>
                </c:pt>
                <c:pt idx="41">
                  <c:v>66.28571428571428</c:v>
                </c:pt>
                <c:pt idx="42">
                  <c:v>37.28571428571429</c:v>
                </c:pt>
                <c:pt idx="43">
                  <c:v>37.714285714285715</c:v>
                </c:pt>
                <c:pt idx="44">
                  <c:v>52.714285714285715</c:v>
                </c:pt>
                <c:pt idx="45">
                  <c:v>148.42857142857144</c:v>
                </c:pt>
                <c:pt idx="46">
                  <c:v>12</c:v>
                </c:pt>
                <c:pt idx="47">
                  <c:v>17.357142857142858</c:v>
                </c:pt>
                <c:pt idx="48">
                  <c:v>230.6428571428571</c:v>
                </c:pt>
                <c:pt idx="49">
                  <c:v>260.85714285714283</c:v>
                </c:pt>
                <c:pt idx="50">
                  <c:v>812.857142857143</c:v>
                </c:pt>
                <c:pt idx="51">
                  <c:v>82.28571428571429</c:v>
                </c:pt>
                <c:pt idx="52">
                  <c:v>13.142857142857142</c:v>
                </c:pt>
                <c:pt idx="53">
                  <c:v>292.5</c:v>
                </c:pt>
                <c:pt idx="54">
                  <c:v>166.92857142857144</c:v>
                </c:pt>
                <c:pt idx="55">
                  <c:v>108.92857142857143</c:v>
                </c:pt>
                <c:pt idx="56">
                  <c:v>29.28571428571428</c:v>
                </c:pt>
                <c:pt idx="57">
                  <c:v>94.5</c:v>
                </c:pt>
                <c:pt idx="58">
                  <c:v>33.642857142857146</c:v>
                </c:pt>
                <c:pt idx="59">
                  <c:v>16.42857142857143</c:v>
                </c:pt>
                <c:pt idx="60">
                  <c:v>53.714285714285715</c:v>
                </c:pt>
                <c:pt idx="61">
                  <c:v>32.5</c:v>
                </c:pt>
                <c:pt idx="62">
                  <c:v>59.28571428571428</c:v>
                </c:pt>
                <c:pt idx="63">
                  <c:v>16.928571428571427</c:v>
                </c:pt>
                <c:pt idx="64">
                  <c:v>31.57142857142857</c:v>
                </c:pt>
                <c:pt idx="65">
                  <c:v>177.92857142857142</c:v>
                </c:pt>
                <c:pt idx="66">
                  <c:v>148.42857142857142</c:v>
                </c:pt>
                <c:pt idx="67">
                  <c:v>332.6428571428571</c:v>
                </c:pt>
                <c:pt idx="68">
                  <c:v>101.28571428571429</c:v>
                </c:pt>
                <c:pt idx="69">
                  <c:v>15.57142857142857</c:v>
                </c:pt>
                <c:pt idx="70">
                  <c:v>23.285714285714285</c:v>
                </c:pt>
                <c:pt idx="71">
                  <c:v>13.285714285714285</c:v>
                </c:pt>
                <c:pt idx="72">
                  <c:v>83.85714285714285</c:v>
                </c:pt>
                <c:pt idx="73">
                  <c:v>280.57142857142856</c:v>
                </c:pt>
                <c:pt idx="74">
                  <c:v>318.57142857142856</c:v>
                </c:pt>
                <c:pt idx="75">
                  <c:v>131.28571428571428</c:v>
                </c:pt>
                <c:pt idx="76">
                  <c:v>459.7857142857143</c:v>
                </c:pt>
                <c:pt idx="77">
                  <c:v>130.28571428571428</c:v>
                </c:pt>
                <c:pt idx="78">
                  <c:v>320.14285714285717</c:v>
                </c:pt>
                <c:pt idx="79">
                  <c:v>66.85714285714286</c:v>
                </c:pt>
                <c:pt idx="80">
                  <c:v>115.85714285714286</c:v>
                </c:pt>
                <c:pt idx="81">
                  <c:v>89.28571428571429</c:v>
                </c:pt>
                <c:pt idx="82">
                  <c:v>34.214285714285715</c:v>
                </c:pt>
                <c:pt idx="83">
                  <c:v>24.92857142857143</c:v>
                </c:pt>
                <c:pt idx="84">
                  <c:v>10.5</c:v>
                </c:pt>
                <c:pt idx="85">
                  <c:v>51.71428571428572</c:v>
                </c:pt>
                <c:pt idx="86">
                  <c:v>334.7857142857142</c:v>
                </c:pt>
                <c:pt idx="87">
                  <c:v>297.8571428571429</c:v>
                </c:pt>
                <c:pt idx="88">
                  <c:v>41.35714285714286</c:v>
                </c:pt>
                <c:pt idx="89">
                  <c:v>71.28571428571429</c:v>
                </c:pt>
                <c:pt idx="90">
                  <c:v>98.21428571428572</c:v>
                </c:pt>
                <c:pt idx="91">
                  <c:v>210</c:v>
                </c:pt>
                <c:pt idx="92">
                  <c:v>113.14285714285714</c:v>
                </c:pt>
                <c:pt idx="93">
                  <c:v>21.64285714285714</c:v>
                </c:pt>
                <c:pt idx="94">
                  <c:v>1090</c:v>
                </c:pt>
                <c:pt idx="95">
                  <c:v>22.142857142857142</c:v>
                </c:pt>
                <c:pt idx="96">
                  <c:v>26.857142857142858</c:v>
                </c:pt>
                <c:pt idx="97">
                  <c:v>23.357142857142858</c:v>
                </c:pt>
                <c:pt idx="98">
                  <c:v>123.28571428571428</c:v>
                </c:pt>
                <c:pt idx="99">
                  <c:v>11.357142857142858</c:v>
                </c:pt>
                <c:pt idx="100">
                  <c:v>47.42857142857143</c:v>
                </c:pt>
                <c:pt idx="101">
                  <c:v>91.42857142857143</c:v>
                </c:pt>
                <c:pt idx="102">
                  <c:v>187.14285714285717</c:v>
                </c:pt>
                <c:pt idx="103">
                  <c:v>313.64285714285717</c:v>
                </c:pt>
                <c:pt idx="104">
                  <c:v>19.357142857142858</c:v>
                </c:pt>
                <c:pt idx="105">
                  <c:v>51.214285714285715</c:v>
                </c:pt>
                <c:pt idx="106">
                  <c:v>243.14285714285714</c:v>
                </c:pt>
                <c:pt idx="107">
                  <c:v>58.07142857142858</c:v>
                </c:pt>
                <c:pt idx="108">
                  <c:v>58.35714285714286</c:v>
                </c:pt>
                <c:pt idx="109">
                  <c:v>40.92857142857143</c:v>
                </c:pt>
                <c:pt idx="110">
                  <c:v>35.642857142857146</c:v>
                </c:pt>
                <c:pt idx="111">
                  <c:v>35.214285714285715</c:v>
                </c:pt>
                <c:pt idx="112">
                  <c:v>20.285714285714285</c:v>
                </c:pt>
                <c:pt idx="113">
                  <c:v>492.57142857142856</c:v>
                </c:pt>
                <c:pt idx="114">
                  <c:v>876.1428571428571</c:v>
                </c:pt>
                <c:pt idx="115">
                  <c:v>103.28571428571429</c:v>
                </c:pt>
                <c:pt idx="116">
                  <c:v>26.785714285714285</c:v>
                </c:pt>
                <c:pt idx="117">
                  <c:v>396.78571428571433</c:v>
                </c:pt>
                <c:pt idx="118">
                  <c:v>86.78571428571429</c:v>
                </c:pt>
                <c:pt idx="120">
                  <c:v>263.2142857142858</c:v>
                </c:pt>
                <c:pt idx="121">
                  <c:v>17.571428571428573</c:v>
                </c:pt>
                <c:pt idx="122">
                  <c:v>311</c:v>
                </c:pt>
                <c:pt idx="123">
                  <c:v>147.92857142857142</c:v>
                </c:pt>
                <c:pt idx="124">
                  <c:v>295.42857142857144</c:v>
                </c:pt>
                <c:pt idx="125">
                  <c:v>29.642857142857146</c:v>
                </c:pt>
                <c:pt idx="126">
                  <c:v>97.28571428571428</c:v>
                </c:pt>
                <c:pt idx="127">
                  <c:v>106.85714285714286</c:v>
                </c:pt>
                <c:pt idx="128">
                  <c:v>293.35714285714283</c:v>
                </c:pt>
                <c:pt idx="129">
                  <c:v>18.357142857142854</c:v>
                </c:pt>
                <c:pt idx="130">
                  <c:v>75</c:v>
                </c:pt>
                <c:pt idx="131">
                  <c:v>68</c:v>
                </c:pt>
                <c:pt idx="132">
                  <c:v>255.21428571428572</c:v>
                </c:pt>
                <c:pt idx="133">
                  <c:v>131.25214285714284</c:v>
                </c:pt>
                <c:pt idx="134">
                  <c:v>191.90000000000003</c:v>
                </c:pt>
                <c:pt idx="135">
                  <c:v>413.34285714285716</c:v>
                </c:pt>
                <c:pt idx="137">
                  <c:v>646.3928571428571</c:v>
                </c:pt>
                <c:pt idx="138">
                  <c:v>421.87857142857143</c:v>
                </c:pt>
                <c:pt idx="139">
                  <c:v>12.257142857142856</c:v>
                </c:pt>
                <c:pt idx="140">
                  <c:v>1096.6642857142856</c:v>
                </c:pt>
                <c:pt idx="141">
                  <c:v>159.07142857142856</c:v>
                </c:pt>
                <c:pt idx="142">
                  <c:v>119.85714285714286</c:v>
                </c:pt>
                <c:pt idx="143">
                  <c:v>19.221428571428575</c:v>
                </c:pt>
                <c:pt idx="144">
                  <c:v>24.55</c:v>
                </c:pt>
                <c:pt idx="145">
                  <c:v>102.97142857142856</c:v>
                </c:pt>
              </c:numCache>
            </c:numRef>
          </c:val>
          <c:smooth val="0"/>
        </c:ser>
        <c:marker val="1"/>
        <c:axId val="34673303"/>
        <c:axId val="43624272"/>
      </c:lineChart>
      <c:dateAx>
        <c:axId val="34673303"/>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4"/>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3624272"/>
        <c:crosses val="autoZero"/>
        <c:auto val="0"/>
        <c:baseTimeUnit val="days"/>
        <c:majorUnit val="12"/>
        <c:majorTimeUnit val="months"/>
        <c:minorUnit val="12"/>
        <c:minorTimeUnit val="months"/>
        <c:noMultiLvlLbl val="0"/>
      </c:dateAx>
      <c:valAx>
        <c:axId val="43624272"/>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467330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K</a:t>
            </a:r>
          </a:p>
        </c:rich>
      </c:tx>
      <c:layout>
        <c:manualLayout>
          <c:xMode val="factor"/>
          <c:yMode val="factor"/>
          <c:x val="0.005"/>
          <c:y val="0"/>
        </c:manualLayout>
      </c:layout>
      <c:spPr>
        <a:noFill/>
        <a:ln>
          <a:noFill/>
        </a:ln>
      </c:spPr>
    </c:title>
    <c:plotArea>
      <c:layout>
        <c:manualLayout>
          <c:xMode val="edge"/>
          <c:yMode val="edge"/>
          <c:x val="0.06225"/>
          <c:y val="0.18625"/>
          <c:w val="0.92125"/>
          <c:h val="0.65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data'!$AJ$8:$AJ$153</c:f>
              <c:numCache>
                <c:ptCount val="146"/>
                <c:pt idx="0">
                  <c:v>3.076923076923077</c:v>
                </c:pt>
                <c:pt idx="1">
                  <c:v>3.5897435897435903</c:v>
                </c:pt>
                <c:pt idx="2">
                  <c:v>4.871794871794872</c:v>
                </c:pt>
                <c:pt idx="3">
                  <c:v>20.256410256410255</c:v>
                </c:pt>
                <c:pt idx="4">
                  <c:v>8.205128205128204</c:v>
                </c:pt>
                <c:pt idx="5">
                  <c:v>2.5641025641025643</c:v>
                </c:pt>
                <c:pt idx="6">
                  <c:v>8.461538461538462</c:v>
                </c:pt>
                <c:pt idx="7">
                  <c:v>16.153846153846153</c:v>
                </c:pt>
                <c:pt idx="8">
                  <c:v>7.179487179487181</c:v>
                </c:pt>
                <c:pt idx="9">
                  <c:v>11.794871794871796</c:v>
                </c:pt>
                <c:pt idx="10">
                  <c:v>3.846153846153846</c:v>
                </c:pt>
                <c:pt idx="11">
                  <c:v>6.666666666666667</c:v>
                </c:pt>
                <c:pt idx="12">
                  <c:v>10.512820512820513</c:v>
                </c:pt>
                <c:pt idx="13">
                  <c:v>2.5641025641025643</c:v>
                </c:pt>
                <c:pt idx="14">
                  <c:v>2.5641025641025643</c:v>
                </c:pt>
                <c:pt idx="15">
                  <c:v>2.5641025641025643</c:v>
                </c:pt>
                <c:pt idx="16">
                  <c:v>2.5641025641025643</c:v>
                </c:pt>
                <c:pt idx="17">
                  <c:v>6.41025641025641</c:v>
                </c:pt>
                <c:pt idx="18">
                  <c:v>5.897435897435898</c:v>
                </c:pt>
                <c:pt idx="19">
                  <c:v>2.8205128205128207</c:v>
                </c:pt>
                <c:pt idx="20">
                  <c:v>12.05128205128205</c:v>
                </c:pt>
                <c:pt idx="21">
                  <c:v>24.615384615384617</c:v>
                </c:pt>
                <c:pt idx="22">
                  <c:v>13.333333333333334</c:v>
                </c:pt>
                <c:pt idx="23">
                  <c:v>8.974358974358974</c:v>
                </c:pt>
                <c:pt idx="24">
                  <c:v>13.589743589743591</c:v>
                </c:pt>
                <c:pt idx="25">
                  <c:v>20.512820512820515</c:v>
                </c:pt>
                <c:pt idx="26">
                  <c:v>24.615384615384617</c:v>
                </c:pt>
                <c:pt idx="27">
                  <c:v>9.487179487179487</c:v>
                </c:pt>
                <c:pt idx="28">
                  <c:v>12.05128205128205</c:v>
                </c:pt>
                <c:pt idx="29">
                  <c:v>10</c:v>
                </c:pt>
                <c:pt idx="30">
                  <c:v>12.564102564102564</c:v>
                </c:pt>
                <c:pt idx="31">
                  <c:v>10</c:v>
                </c:pt>
                <c:pt idx="32">
                  <c:v>5.128205128205129</c:v>
                </c:pt>
                <c:pt idx="33">
                  <c:v>14.358974358974361</c:v>
                </c:pt>
                <c:pt idx="34">
                  <c:v>25.384615384615383</c:v>
                </c:pt>
                <c:pt idx="35">
                  <c:v>30.256410256410255</c:v>
                </c:pt>
                <c:pt idx="36">
                  <c:v>8.974358974358974</c:v>
                </c:pt>
                <c:pt idx="37">
                  <c:v>7.692307692307692</c:v>
                </c:pt>
                <c:pt idx="38">
                  <c:v>28.97435897435897</c:v>
                </c:pt>
                <c:pt idx="39">
                  <c:v>9.487179487179487</c:v>
                </c:pt>
                <c:pt idx="40">
                  <c:v>9.23076923076923</c:v>
                </c:pt>
                <c:pt idx="41">
                  <c:v>7.948717948717949</c:v>
                </c:pt>
                <c:pt idx="42">
                  <c:v>4.3589743589743595</c:v>
                </c:pt>
                <c:pt idx="43">
                  <c:v>4.615384615384615</c:v>
                </c:pt>
                <c:pt idx="44">
                  <c:v>7.948717948717949</c:v>
                </c:pt>
                <c:pt idx="45">
                  <c:v>7.692307692307692</c:v>
                </c:pt>
                <c:pt idx="46">
                  <c:v>2.5641025641025643</c:v>
                </c:pt>
                <c:pt idx="47">
                  <c:v>4.3589743589743595</c:v>
                </c:pt>
                <c:pt idx="48">
                  <c:v>11.538461538461538</c:v>
                </c:pt>
                <c:pt idx="49">
                  <c:v>5.384615384615384</c:v>
                </c:pt>
                <c:pt idx="50">
                  <c:v>10.256410256410257</c:v>
                </c:pt>
                <c:pt idx="51">
                  <c:v>2.5641025641025643</c:v>
                </c:pt>
                <c:pt idx="52">
                  <c:v>10</c:v>
                </c:pt>
                <c:pt idx="53">
                  <c:v>8.461538461538462</c:v>
                </c:pt>
                <c:pt idx="54">
                  <c:v>41.282051282051285</c:v>
                </c:pt>
                <c:pt idx="55">
                  <c:v>32.82051282051282</c:v>
                </c:pt>
                <c:pt idx="56">
                  <c:v>7.692307692307692</c:v>
                </c:pt>
                <c:pt idx="57">
                  <c:v>4.3589743589743595</c:v>
                </c:pt>
                <c:pt idx="58">
                  <c:v>9.487179487179487</c:v>
                </c:pt>
                <c:pt idx="59">
                  <c:v>6.153846153846154</c:v>
                </c:pt>
                <c:pt idx="60">
                  <c:v>5.384615384615384</c:v>
                </c:pt>
                <c:pt idx="61">
                  <c:v>2.5641025641025643</c:v>
                </c:pt>
                <c:pt idx="62">
                  <c:v>10.512820512820513</c:v>
                </c:pt>
                <c:pt idx="63">
                  <c:v>5.384615384615384</c:v>
                </c:pt>
                <c:pt idx="64">
                  <c:v>2.5641025641025643</c:v>
                </c:pt>
                <c:pt idx="65">
                  <c:v>6.153846153846154</c:v>
                </c:pt>
                <c:pt idx="66">
                  <c:v>15.128205128205128</c:v>
                </c:pt>
                <c:pt idx="67">
                  <c:v>6.41025641025641</c:v>
                </c:pt>
                <c:pt idx="68">
                  <c:v>5.897435897435898</c:v>
                </c:pt>
                <c:pt idx="69">
                  <c:v>9.487179487179487</c:v>
                </c:pt>
                <c:pt idx="70">
                  <c:v>10.512820512820513</c:v>
                </c:pt>
                <c:pt idx="71">
                  <c:v>2.5641025641025643</c:v>
                </c:pt>
                <c:pt idx="72">
                  <c:v>2.5641025641025643</c:v>
                </c:pt>
                <c:pt idx="73">
                  <c:v>2.8205128205128207</c:v>
                </c:pt>
                <c:pt idx="74">
                  <c:v>3.3333333333333335</c:v>
                </c:pt>
                <c:pt idx="75">
                  <c:v>6.153846153846154</c:v>
                </c:pt>
                <c:pt idx="76">
                  <c:v>22.564102564102566</c:v>
                </c:pt>
                <c:pt idx="77">
                  <c:v>5.641025641025641</c:v>
                </c:pt>
                <c:pt idx="78">
                  <c:v>8.205128205128204</c:v>
                </c:pt>
                <c:pt idx="79">
                  <c:v>7.948717948717949</c:v>
                </c:pt>
                <c:pt idx="80">
                  <c:v>8.974358974358974</c:v>
                </c:pt>
                <c:pt idx="81">
                  <c:v>6.153846153846154</c:v>
                </c:pt>
                <c:pt idx="82">
                  <c:v>15.128205128205128</c:v>
                </c:pt>
                <c:pt idx="83">
                  <c:v>3.846153846153846</c:v>
                </c:pt>
                <c:pt idx="84">
                  <c:v>4.615384615384615</c:v>
                </c:pt>
                <c:pt idx="85">
                  <c:v>4.871794871794872</c:v>
                </c:pt>
                <c:pt idx="86">
                  <c:v>13.589743589743591</c:v>
                </c:pt>
                <c:pt idx="87">
                  <c:v>6.153846153846154</c:v>
                </c:pt>
                <c:pt idx="88">
                  <c:v>3.5897435897435903</c:v>
                </c:pt>
                <c:pt idx="89">
                  <c:v>5.641025641025641</c:v>
                </c:pt>
                <c:pt idx="90">
                  <c:v>10</c:v>
                </c:pt>
                <c:pt idx="91">
                  <c:v>8.461538461538462</c:v>
                </c:pt>
                <c:pt idx="92">
                  <c:v>5.128205128205129</c:v>
                </c:pt>
                <c:pt idx="93">
                  <c:v>13.589743589743591</c:v>
                </c:pt>
                <c:pt idx="94">
                  <c:v>46.41025641025641</c:v>
                </c:pt>
                <c:pt idx="95">
                  <c:v>4.538461538461538</c:v>
                </c:pt>
                <c:pt idx="96">
                  <c:v>2.5641025641025643</c:v>
                </c:pt>
                <c:pt idx="97">
                  <c:v>2.5641025641025643</c:v>
                </c:pt>
                <c:pt idx="98">
                  <c:v>3.666666666666666</c:v>
                </c:pt>
                <c:pt idx="99">
                  <c:v>6.487179487179487</c:v>
                </c:pt>
                <c:pt idx="100">
                  <c:v>4.256410256410256</c:v>
                </c:pt>
                <c:pt idx="101">
                  <c:v>8.179487179487179</c:v>
                </c:pt>
                <c:pt idx="102">
                  <c:v>4.717948717948718</c:v>
                </c:pt>
                <c:pt idx="103">
                  <c:v>8.717948717948719</c:v>
                </c:pt>
                <c:pt idx="104">
                  <c:v>2.5641025641025643</c:v>
                </c:pt>
                <c:pt idx="105">
                  <c:v>10.487179487179487</c:v>
                </c:pt>
                <c:pt idx="106">
                  <c:v>7.538461538461538</c:v>
                </c:pt>
                <c:pt idx="107">
                  <c:v>9.153846153846153</c:v>
                </c:pt>
                <c:pt idx="108">
                  <c:v>13.641025641025642</c:v>
                </c:pt>
                <c:pt idx="109">
                  <c:v>2.5641025641025643</c:v>
                </c:pt>
                <c:pt idx="110">
                  <c:v>2.5641025641025643</c:v>
                </c:pt>
                <c:pt idx="111">
                  <c:v>5.641025641025641</c:v>
                </c:pt>
                <c:pt idx="112">
                  <c:v>4.871794871794872</c:v>
                </c:pt>
                <c:pt idx="113">
                  <c:v>15.897435897435898</c:v>
                </c:pt>
                <c:pt idx="114">
                  <c:v>38.97435897435898</c:v>
                </c:pt>
                <c:pt idx="115">
                  <c:v>2.5641025641025643</c:v>
                </c:pt>
                <c:pt idx="116">
                  <c:v>2.5641025641025643</c:v>
                </c:pt>
                <c:pt idx="117">
                  <c:v>22.307692307692307</c:v>
                </c:pt>
                <c:pt idx="118">
                  <c:v>30.256410256410255</c:v>
                </c:pt>
                <c:pt idx="120">
                  <c:v>12.82051282051282</c:v>
                </c:pt>
                <c:pt idx="121">
                  <c:v>11.282051282051283</c:v>
                </c:pt>
                <c:pt idx="122">
                  <c:v>13.589743589743591</c:v>
                </c:pt>
                <c:pt idx="123">
                  <c:v>8.974358974358974</c:v>
                </c:pt>
                <c:pt idx="124">
                  <c:v>7.564102564102564</c:v>
                </c:pt>
                <c:pt idx="125">
                  <c:v>7.692307692307692</c:v>
                </c:pt>
                <c:pt idx="126">
                  <c:v>22.615384615384617</c:v>
                </c:pt>
                <c:pt idx="127">
                  <c:v>18.58974358974359</c:v>
                </c:pt>
                <c:pt idx="128">
                  <c:v>12.512820512820513</c:v>
                </c:pt>
                <c:pt idx="129">
                  <c:v>5.333333333333333</c:v>
                </c:pt>
                <c:pt idx="130">
                  <c:v>2.6666666666666665</c:v>
                </c:pt>
                <c:pt idx="131">
                  <c:v>5.666666666666667</c:v>
                </c:pt>
                <c:pt idx="132">
                  <c:v>2.5641025641025643</c:v>
                </c:pt>
                <c:pt idx="133">
                  <c:v>6.725641025641025</c:v>
                </c:pt>
                <c:pt idx="134">
                  <c:v>10.694871794871794</c:v>
                </c:pt>
                <c:pt idx="135">
                  <c:v>21.889743589743592</c:v>
                </c:pt>
                <c:pt idx="137">
                  <c:v>22.76923076923077</c:v>
                </c:pt>
                <c:pt idx="138">
                  <c:v>49.05128205128205</c:v>
                </c:pt>
                <c:pt idx="139">
                  <c:v>8.966666666666667</c:v>
                </c:pt>
                <c:pt idx="140">
                  <c:v>63.17948717948718</c:v>
                </c:pt>
                <c:pt idx="141">
                  <c:v>19.335897435897436</c:v>
                </c:pt>
                <c:pt idx="142">
                  <c:v>13.041025641025643</c:v>
                </c:pt>
                <c:pt idx="143">
                  <c:v>6.105128205128206</c:v>
                </c:pt>
                <c:pt idx="144">
                  <c:v>13.889743589743588</c:v>
                </c:pt>
                <c:pt idx="145">
                  <c:v>8.558974358974359</c:v>
                </c:pt>
              </c:numCache>
            </c:numRef>
          </c:val>
          <c:smooth val="0"/>
        </c:ser>
        <c:marker val="1"/>
        <c:axId val="57074129"/>
        <c:axId val="43905114"/>
      </c:lineChart>
      <c:dateAx>
        <c:axId val="57074129"/>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3905114"/>
        <c:crosses val="autoZero"/>
        <c:auto val="0"/>
        <c:baseTimeUnit val="days"/>
        <c:majorUnit val="12"/>
        <c:majorTimeUnit val="months"/>
        <c:minorUnit val="12"/>
        <c:minorTimeUnit val="months"/>
        <c:noMultiLvlLbl val="0"/>
      </c:dateAx>
      <c:valAx>
        <c:axId val="4390511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
            </c:manualLayout>
          </c:layout>
          <c:overlay val="0"/>
          <c:spPr>
            <a:noFill/>
            <a:ln>
              <a:noFill/>
            </a:ln>
          </c:spPr>
        </c:title>
        <c:delete val="0"/>
        <c:numFmt formatCode="0" sourceLinked="0"/>
        <c:majorTickMark val="out"/>
        <c:minorTickMark val="none"/>
        <c:tickLblPos val="nextTo"/>
        <c:spPr>
          <a:ln w="3175">
            <a:solidFill>
              <a:srgbClr val="000000"/>
            </a:solidFill>
          </a:ln>
        </c:spPr>
        <c:crossAx val="5707412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Mg</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data'!$AL$8:$AL$153</c:f>
              <c:numCache>
                <c:ptCount val="146"/>
                <c:pt idx="0">
                  <c:v>15</c:v>
                </c:pt>
                <c:pt idx="1">
                  <c:v>7.5</c:v>
                </c:pt>
                <c:pt idx="2">
                  <c:v>33.333333333333336</c:v>
                </c:pt>
                <c:pt idx="3">
                  <c:v>166.66666666666666</c:v>
                </c:pt>
                <c:pt idx="4">
                  <c:v>69.16666666666667</c:v>
                </c:pt>
                <c:pt idx="5">
                  <c:v>3.3333333333333335</c:v>
                </c:pt>
                <c:pt idx="6">
                  <c:v>37.5</c:v>
                </c:pt>
                <c:pt idx="7">
                  <c:v>104.16666666666667</c:v>
                </c:pt>
                <c:pt idx="8">
                  <c:v>18.333333333333332</c:v>
                </c:pt>
                <c:pt idx="9">
                  <c:v>29.166666666666664</c:v>
                </c:pt>
                <c:pt idx="10">
                  <c:v>20</c:v>
                </c:pt>
                <c:pt idx="11">
                  <c:v>63.333333333333336</c:v>
                </c:pt>
                <c:pt idx="12">
                  <c:v>62.5</c:v>
                </c:pt>
                <c:pt idx="13">
                  <c:v>14.166666666666668</c:v>
                </c:pt>
                <c:pt idx="14">
                  <c:v>6.666666666666667</c:v>
                </c:pt>
                <c:pt idx="15">
                  <c:v>9.166666666666666</c:v>
                </c:pt>
                <c:pt idx="16">
                  <c:v>7.5</c:v>
                </c:pt>
                <c:pt idx="17">
                  <c:v>19.166666666666668</c:v>
                </c:pt>
                <c:pt idx="18">
                  <c:v>42.5</c:v>
                </c:pt>
                <c:pt idx="19">
                  <c:v>5.833333333333334</c:v>
                </c:pt>
                <c:pt idx="20">
                  <c:v>15.833333333333334</c:v>
                </c:pt>
                <c:pt idx="21">
                  <c:v>45.00000000000001</c:v>
                </c:pt>
                <c:pt idx="22">
                  <c:v>60</c:v>
                </c:pt>
                <c:pt idx="23">
                  <c:v>21.666666666666668</c:v>
                </c:pt>
                <c:pt idx="24">
                  <c:v>50.833333333333336</c:v>
                </c:pt>
                <c:pt idx="25">
                  <c:v>57.49999999999999</c:v>
                </c:pt>
                <c:pt idx="26">
                  <c:v>113.33333333333334</c:v>
                </c:pt>
                <c:pt idx="27">
                  <c:v>55.833333333333336</c:v>
                </c:pt>
                <c:pt idx="28">
                  <c:v>80.83333333333333</c:v>
                </c:pt>
                <c:pt idx="29">
                  <c:v>15.833333333333334</c:v>
                </c:pt>
                <c:pt idx="30">
                  <c:v>68.33333333333333</c:v>
                </c:pt>
                <c:pt idx="31">
                  <c:v>20</c:v>
                </c:pt>
                <c:pt idx="32">
                  <c:v>11.666666666666668</c:v>
                </c:pt>
                <c:pt idx="33">
                  <c:v>77.5</c:v>
                </c:pt>
                <c:pt idx="34">
                  <c:v>155.83333333333334</c:v>
                </c:pt>
                <c:pt idx="35">
                  <c:v>130.83333333333334</c:v>
                </c:pt>
                <c:pt idx="36">
                  <c:v>58.33333333333333</c:v>
                </c:pt>
                <c:pt idx="37">
                  <c:v>15</c:v>
                </c:pt>
                <c:pt idx="38">
                  <c:v>251.66666666666666</c:v>
                </c:pt>
                <c:pt idx="39">
                  <c:v>54.16666666666667</c:v>
                </c:pt>
                <c:pt idx="40">
                  <c:v>37.5</c:v>
                </c:pt>
                <c:pt idx="41">
                  <c:v>52.5</c:v>
                </c:pt>
                <c:pt idx="42">
                  <c:v>14.166666666666668</c:v>
                </c:pt>
                <c:pt idx="43">
                  <c:v>28.333333333333336</c:v>
                </c:pt>
                <c:pt idx="44">
                  <c:v>60</c:v>
                </c:pt>
                <c:pt idx="45">
                  <c:v>30.833333333333336</c:v>
                </c:pt>
                <c:pt idx="46">
                  <c:v>11.666666666666668</c:v>
                </c:pt>
                <c:pt idx="47">
                  <c:v>34.166666666666664</c:v>
                </c:pt>
                <c:pt idx="48">
                  <c:v>80</c:v>
                </c:pt>
                <c:pt idx="49">
                  <c:v>24.166666666666668</c:v>
                </c:pt>
                <c:pt idx="50">
                  <c:v>50.833333333333336</c:v>
                </c:pt>
                <c:pt idx="51">
                  <c:v>7.5</c:v>
                </c:pt>
                <c:pt idx="52">
                  <c:v>78.33333333333333</c:v>
                </c:pt>
                <c:pt idx="53">
                  <c:v>23.333333333333336</c:v>
                </c:pt>
                <c:pt idx="54">
                  <c:v>10.833333333333334</c:v>
                </c:pt>
                <c:pt idx="55">
                  <c:v>244.16666666666666</c:v>
                </c:pt>
                <c:pt idx="56">
                  <c:v>3.3333333333333335</c:v>
                </c:pt>
                <c:pt idx="57">
                  <c:v>22.500000000000004</c:v>
                </c:pt>
                <c:pt idx="58">
                  <c:v>3.3333333333333335</c:v>
                </c:pt>
                <c:pt idx="59">
                  <c:v>5</c:v>
                </c:pt>
                <c:pt idx="60">
                  <c:v>17.499999999999996</c:v>
                </c:pt>
                <c:pt idx="61">
                  <c:v>15</c:v>
                </c:pt>
                <c:pt idx="62">
                  <c:v>59.166666666666664</c:v>
                </c:pt>
                <c:pt idx="63">
                  <c:v>19.166666666666668</c:v>
                </c:pt>
                <c:pt idx="64">
                  <c:v>10</c:v>
                </c:pt>
                <c:pt idx="65">
                  <c:v>19.166666666666668</c:v>
                </c:pt>
                <c:pt idx="66">
                  <c:v>133.33333333333334</c:v>
                </c:pt>
                <c:pt idx="67">
                  <c:v>17.499999999999996</c:v>
                </c:pt>
                <c:pt idx="68">
                  <c:v>22.500000000000004</c:v>
                </c:pt>
                <c:pt idx="69">
                  <c:v>43.333333333333336</c:v>
                </c:pt>
                <c:pt idx="70">
                  <c:v>69.16666666666667</c:v>
                </c:pt>
                <c:pt idx="71">
                  <c:v>35.833333333333336</c:v>
                </c:pt>
                <c:pt idx="72">
                  <c:v>15</c:v>
                </c:pt>
                <c:pt idx="73">
                  <c:v>26.666666666666668</c:v>
                </c:pt>
                <c:pt idx="74">
                  <c:v>19.166666666666668</c:v>
                </c:pt>
                <c:pt idx="75">
                  <c:v>28.333333333333336</c:v>
                </c:pt>
                <c:pt idx="76">
                  <c:v>50.833333333333336</c:v>
                </c:pt>
                <c:pt idx="77">
                  <c:v>20.833333333333332</c:v>
                </c:pt>
                <c:pt idx="78">
                  <c:v>26.666666666666668</c:v>
                </c:pt>
                <c:pt idx="79">
                  <c:v>27.5</c:v>
                </c:pt>
                <c:pt idx="80">
                  <c:v>54.16666666666667</c:v>
                </c:pt>
                <c:pt idx="81">
                  <c:v>18.333333333333332</c:v>
                </c:pt>
                <c:pt idx="82">
                  <c:v>144.16666666666666</c:v>
                </c:pt>
                <c:pt idx="83">
                  <c:v>14.166666666666668</c:v>
                </c:pt>
                <c:pt idx="84">
                  <c:v>33.333333333333336</c:v>
                </c:pt>
                <c:pt idx="85">
                  <c:v>22.500000000000004</c:v>
                </c:pt>
                <c:pt idx="86">
                  <c:v>93.33333333333334</c:v>
                </c:pt>
                <c:pt idx="87">
                  <c:v>24.999999999999996</c:v>
                </c:pt>
                <c:pt idx="88">
                  <c:v>52.5</c:v>
                </c:pt>
                <c:pt idx="89">
                  <c:v>41.666666666666664</c:v>
                </c:pt>
                <c:pt idx="90">
                  <c:v>38.333333333333336</c:v>
                </c:pt>
                <c:pt idx="91">
                  <c:v>56.66666666666667</c:v>
                </c:pt>
                <c:pt idx="92">
                  <c:v>39.166666666666664</c:v>
                </c:pt>
                <c:pt idx="93">
                  <c:v>27.5</c:v>
                </c:pt>
                <c:pt idx="94">
                  <c:v>105.83333333333333</c:v>
                </c:pt>
                <c:pt idx="95">
                  <c:v>32.91666666666667</c:v>
                </c:pt>
                <c:pt idx="96">
                  <c:v>5.083333333333333</c:v>
                </c:pt>
                <c:pt idx="97">
                  <c:v>3.583333333333333</c:v>
                </c:pt>
                <c:pt idx="98">
                  <c:v>14.499999999999998</c:v>
                </c:pt>
                <c:pt idx="99">
                  <c:v>57.916666666666664</c:v>
                </c:pt>
                <c:pt idx="100">
                  <c:v>29.083333333333332</c:v>
                </c:pt>
                <c:pt idx="101">
                  <c:v>75.25</c:v>
                </c:pt>
                <c:pt idx="102">
                  <c:v>24.666666666666668</c:v>
                </c:pt>
                <c:pt idx="103">
                  <c:v>65.91666666666667</c:v>
                </c:pt>
                <c:pt idx="104">
                  <c:v>15.666666666666666</c:v>
                </c:pt>
                <c:pt idx="105">
                  <c:v>102.75000000000001</c:v>
                </c:pt>
                <c:pt idx="106">
                  <c:v>59.5</c:v>
                </c:pt>
                <c:pt idx="107">
                  <c:v>58.166666666666664</c:v>
                </c:pt>
                <c:pt idx="108">
                  <c:v>126.33333333333333</c:v>
                </c:pt>
                <c:pt idx="109">
                  <c:v>24.583333333333332</c:v>
                </c:pt>
                <c:pt idx="110">
                  <c:v>19.333333333333336</c:v>
                </c:pt>
                <c:pt idx="111">
                  <c:v>37.5</c:v>
                </c:pt>
                <c:pt idx="112">
                  <c:v>46.66666666666667</c:v>
                </c:pt>
                <c:pt idx="113">
                  <c:v>75</c:v>
                </c:pt>
                <c:pt idx="114">
                  <c:v>85</c:v>
                </c:pt>
                <c:pt idx="115">
                  <c:v>8.333333333333334</c:v>
                </c:pt>
                <c:pt idx="116">
                  <c:v>24.166666666666668</c:v>
                </c:pt>
                <c:pt idx="117">
                  <c:v>55.833333333333336</c:v>
                </c:pt>
                <c:pt idx="118">
                  <c:v>337.49999999999994</c:v>
                </c:pt>
                <c:pt idx="120">
                  <c:v>105.83333333333333</c:v>
                </c:pt>
                <c:pt idx="121">
                  <c:v>93.33333333333334</c:v>
                </c:pt>
                <c:pt idx="122">
                  <c:v>113.08333333333333</c:v>
                </c:pt>
                <c:pt idx="123">
                  <c:v>77.66666666666667</c:v>
                </c:pt>
                <c:pt idx="124">
                  <c:v>55.833333333333336</c:v>
                </c:pt>
                <c:pt idx="125">
                  <c:v>62</c:v>
                </c:pt>
                <c:pt idx="126">
                  <c:v>221.66666666666669</c:v>
                </c:pt>
                <c:pt idx="127">
                  <c:v>136.08333333333334</c:v>
                </c:pt>
                <c:pt idx="128">
                  <c:v>89.16666666666667</c:v>
                </c:pt>
                <c:pt idx="129">
                  <c:v>59.916666666666664</c:v>
                </c:pt>
                <c:pt idx="130">
                  <c:v>16.333333333333336</c:v>
                </c:pt>
                <c:pt idx="131">
                  <c:v>57.16666666666667</c:v>
                </c:pt>
                <c:pt idx="132">
                  <c:v>2.5</c:v>
                </c:pt>
                <c:pt idx="133">
                  <c:v>31.933333333333334</c:v>
                </c:pt>
                <c:pt idx="134">
                  <c:v>9.700000000000001</c:v>
                </c:pt>
                <c:pt idx="135">
                  <c:v>64.09166666666667</c:v>
                </c:pt>
                <c:pt idx="137">
                  <c:v>54.61666666666667</c:v>
                </c:pt>
                <c:pt idx="138">
                  <c:v>420.75</c:v>
                </c:pt>
                <c:pt idx="139">
                  <c:v>82.31666666666666</c:v>
                </c:pt>
                <c:pt idx="140">
                  <c:v>193.25</c:v>
                </c:pt>
                <c:pt idx="141">
                  <c:v>166.74999999999997</c:v>
                </c:pt>
                <c:pt idx="142">
                  <c:v>102.33333333333333</c:v>
                </c:pt>
                <c:pt idx="143">
                  <c:v>7.275</c:v>
                </c:pt>
                <c:pt idx="144">
                  <c:v>96.58333333333334</c:v>
                </c:pt>
                <c:pt idx="145">
                  <c:v>28.3</c:v>
                </c:pt>
              </c:numCache>
            </c:numRef>
          </c:val>
          <c:smooth val="0"/>
        </c:ser>
        <c:marker val="1"/>
        <c:axId val="59601707"/>
        <c:axId val="66653316"/>
      </c:lineChart>
      <c:dateAx>
        <c:axId val="59601707"/>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6653316"/>
        <c:crosses val="autoZero"/>
        <c:auto val="0"/>
        <c:baseTimeUnit val="days"/>
        <c:majorUnit val="12"/>
        <c:majorTimeUnit val="months"/>
        <c:minorUnit val="12"/>
        <c:minorTimeUnit val="months"/>
        <c:noMultiLvlLbl val="0"/>
      </c:dateAx>
      <c:valAx>
        <c:axId val="6665331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960170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Mn</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data'!$AD$8:$AD$153</c:f>
              <c:numCache>
                <c:ptCount val="146"/>
                <c:pt idx="0">
                  <c:v>0.1490909090909091</c:v>
                </c:pt>
                <c:pt idx="1">
                  <c:v>0.4763636363636364</c:v>
                </c:pt>
                <c:pt idx="2">
                  <c:v>0.07272727272727272</c:v>
                </c:pt>
                <c:pt idx="9">
                  <c:v>0.1309090909090909</c:v>
                </c:pt>
                <c:pt idx="10">
                  <c:v>0.07272727272727272</c:v>
                </c:pt>
                <c:pt idx="11">
                  <c:v>0.19999999999999998</c:v>
                </c:pt>
                <c:pt idx="12">
                  <c:v>0.12363636363636364</c:v>
                </c:pt>
                <c:pt idx="13">
                  <c:v>0.1490909090909091</c:v>
                </c:pt>
                <c:pt idx="14">
                  <c:v>0.07272727272727272</c:v>
                </c:pt>
                <c:pt idx="15">
                  <c:v>0.2290909090909091</c:v>
                </c:pt>
                <c:pt idx="16">
                  <c:v>0.10545454545454544</c:v>
                </c:pt>
                <c:pt idx="17">
                  <c:v>0.4654545454545455</c:v>
                </c:pt>
                <c:pt idx="18">
                  <c:v>0.7345454545454545</c:v>
                </c:pt>
                <c:pt idx="19">
                  <c:v>0.28</c:v>
                </c:pt>
                <c:pt idx="20">
                  <c:v>0.4872727272727273</c:v>
                </c:pt>
                <c:pt idx="21">
                  <c:v>0.9963636363636363</c:v>
                </c:pt>
                <c:pt idx="22">
                  <c:v>0.28363636363636363</c:v>
                </c:pt>
                <c:pt idx="23">
                  <c:v>0.15636363636363637</c:v>
                </c:pt>
                <c:pt idx="24">
                  <c:v>0.8872727272727273</c:v>
                </c:pt>
                <c:pt idx="25">
                  <c:v>0.9127272727272727</c:v>
                </c:pt>
                <c:pt idx="26">
                  <c:v>0.6727272727272726</c:v>
                </c:pt>
                <c:pt idx="27">
                  <c:v>0.10909090909090909</c:v>
                </c:pt>
                <c:pt idx="28">
                  <c:v>0.10545454545454544</c:v>
                </c:pt>
                <c:pt idx="29">
                  <c:v>0.34909090909090906</c:v>
                </c:pt>
                <c:pt idx="30">
                  <c:v>0.1309090909090909</c:v>
                </c:pt>
                <c:pt idx="31">
                  <c:v>0.5345454545454545</c:v>
                </c:pt>
                <c:pt idx="32">
                  <c:v>0.2690909090909091</c:v>
                </c:pt>
                <c:pt idx="33">
                  <c:v>2.5818181818181816</c:v>
                </c:pt>
                <c:pt idx="34">
                  <c:v>1.08</c:v>
                </c:pt>
                <c:pt idx="35">
                  <c:v>1.7963636363636364</c:v>
                </c:pt>
                <c:pt idx="36">
                  <c:v>0.24727272727272728</c:v>
                </c:pt>
                <c:pt idx="37">
                  <c:v>0.2545454545454546</c:v>
                </c:pt>
                <c:pt idx="38">
                  <c:v>0.31636363636363635</c:v>
                </c:pt>
                <c:pt idx="39">
                  <c:v>0.3054545454545454</c:v>
                </c:pt>
                <c:pt idx="40">
                  <c:v>0.24727272727272728</c:v>
                </c:pt>
                <c:pt idx="41">
                  <c:v>0.2690909090909091</c:v>
                </c:pt>
                <c:pt idx="42">
                  <c:v>0.15636363636363637</c:v>
                </c:pt>
                <c:pt idx="43">
                  <c:v>0.1272727272727273</c:v>
                </c:pt>
                <c:pt idx="44">
                  <c:v>0.11636363636363638</c:v>
                </c:pt>
                <c:pt idx="45">
                  <c:v>0.33818181818181814</c:v>
                </c:pt>
                <c:pt idx="46">
                  <c:v>0.07272727272727272</c:v>
                </c:pt>
                <c:pt idx="47">
                  <c:v>0.09090909090909091</c:v>
                </c:pt>
                <c:pt idx="48">
                  <c:v>0.3890909090909091</c:v>
                </c:pt>
                <c:pt idx="49">
                  <c:v>0.6145454545454545</c:v>
                </c:pt>
                <c:pt idx="50">
                  <c:v>1.7454545454545454</c:v>
                </c:pt>
                <c:pt idx="51">
                  <c:v>0.16727272727272727</c:v>
                </c:pt>
                <c:pt idx="52">
                  <c:v>0.08</c:v>
                </c:pt>
                <c:pt idx="53">
                  <c:v>0.3527272727272727</c:v>
                </c:pt>
                <c:pt idx="54">
                  <c:v>0.36727272727272725</c:v>
                </c:pt>
                <c:pt idx="55">
                  <c:v>0.43636363636363634</c:v>
                </c:pt>
                <c:pt idx="56">
                  <c:v>0.07272727272727272</c:v>
                </c:pt>
                <c:pt idx="57">
                  <c:v>0.28363636363636363</c:v>
                </c:pt>
                <c:pt idx="58">
                  <c:v>0.12363636363636364</c:v>
                </c:pt>
                <c:pt idx="59">
                  <c:v>0.12363636363636364</c:v>
                </c:pt>
                <c:pt idx="60">
                  <c:v>0.11636363636363638</c:v>
                </c:pt>
                <c:pt idx="61">
                  <c:v>0.10545454545454544</c:v>
                </c:pt>
                <c:pt idx="62">
                  <c:v>0.28363636363636363</c:v>
                </c:pt>
                <c:pt idx="63">
                  <c:v>0.07272727272727272</c:v>
                </c:pt>
                <c:pt idx="64">
                  <c:v>0.07272727272727272</c:v>
                </c:pt>
                <c:pt idx="65">
                  <c:v>0.27636363636363637</c:v>
                </c:pt>
                <c:pt idx="66">
                  <c:v>0.2290909090909091</c:v>
                </c:pt>
                <c:pt idx="67">
                  <c:v>0.36363636363636365</c:v>
                </c:pt>
                <c:pt idx="68">
                  <c:v>0.14545454545454545</c:v>
                </c:pt>
                <c:pt idx="69">
                  <c:v>0.07272727272727272</c:v>
                </c:pt>
                <c:pt idx="70">
                  <c:v>0.48000000000000004</c:v>
                </c:pt>
                <c:pt idx="71">
                  <c:v>0.25818181818181823</c:v>
                </c:pt>
                <c:pt idx="72">
                  <c:v>0.19636363636363635</c:v>
                </c:pt>
                <c:pt idx="73">
                  <c:v>0.5490909090909091</c:v>
                </c:pt>
                <c:pt idx="74">
                  <c:v>1.0509090909090908</c:v>
                </c:pt>
                <c:pt idx="75">
                  <c:v>0.5672727272727273</c:v>
                </c:pt>
                <c:pt idx="76">
                  <c:v>1.1563636363636363</c:v>
                </c:pt>
                <c:pt idx="77">
                  <c:v>0.3781818181818181</c:v>
                </c:pt>
                <c:pt idx="78">
                  <c:v>0.5709090909090909</c:v>
                </c:pt>
                <c:pt idx="79">
                  <c:v>0.21454545454545454</c:v>
                </c:pt>
                <c:pt idx="80">
                  <c:v>0.38181818181818183</c:v>
                </c:pt>
                <c:pt idx="81">
                  <c:v>0.23272727272727275</c:v>
                </c:pt>
                <c:pt idx="82">
                  <c:v>0.10545454545454544</c:v>
                </c:pt>
                <c:pt idx="83">
                  <c:v>0.07272727272727272</c:v>
                </c:pt>
                <c:pt idx="84">
                  <c:v>0.08727272727272727</c:v>
                </c:pt>
                <c:pt idx="85">
                  <c:v>0.1272727272727273</c:v>
                </c:pt>
                <c:pt idx="86">
                  <c:v>0.5527272727272727</c:v>
                </c:pt>
                <c:pt idx="87">
                  <c:v>0.3563636363636364</c:v>
                </c:pt>
                <c:pt idx="88">
                  <c:v>0.08727272727272727</c:v>
                </c:pt>
                <c:pt idx="89">
                  <c:v>0.37454545454545457</c:v>
                </c:pt>
                <c:pt idx="90">
                  <c:v>0.2690909090909091</c:v>
                </c:pt>
                <c:pt idx="91">
                  <c:v>0.7127272727272728</c:v>
                </c:pt>
                <c:pt idx="92">
                  <c:v>0.3018181818181818</c:v>
                </c:pt>
                <c:pt idx="93">
                  <c:v>0.1272727272727273</c:v>
                </c:pt>
                <c:pt idx="94">
                  <c:v>3.0909090909090913</c:v>
                </c:pt>
                <c:pt idx="95">
                  <c:v>0.17090909090909093</c:v>
                </c:pt>
                <c:pt idx="96">
                  <c:v>0.08</c:v>
                </c:pt>
                <c:pt idx="97">
                  <c:v>0.11636363636363638</c:v>
                </c:pt>
                <c:pt idx="98">
                  <c:v>0.2909090909090909</c:v>
                </c:pt>
                <c:pt idx="99">
                  <c:v>0.34909090909090906</c:v>
                </c:pt>
                <c:pt idx="100">
                  <c:v>0.2290909090909091</c:v>
                </c:pt>
                <c:pt idx="101">
                  <c:v>0.3090909090909091</c:v>
                </c:pt>
                <c:pt idx="102">
                  <c:v>0.5054545454545454</c:v>
                </c:pt>
                <c:pt idx="103">
                  <c:v>0.31636363636363635</c:v>
                </c:pt>
                <c:pt idx="104">
                  <c:v>0.09454545454545453</c:v>
                </c:pt>
                <c:pt idx="105">
                  <c:v>0.18181818181818182</c:v>
                </c:pt>
                <c:pt idx="106">
                  <c:v>0.5927272727272727</c:v>
                </c:pt>
                <c:pt idx="107">
                  <c:v>0.49454545454545457</c:v>
                </c:pt>
                <c:pt idx="108">
                  <c:v>0.24363636363636365</c:v>
                </c:pt>
                <c:pt idx="109">
                  <c:v>0.2290909090909091</c:v>
                </c:pt>
                <c:pt idx="110">
                  <c:v>0.19272727272727272</c:v>
                </c:pt>
                <c:pt idx="111">
                  <c:v>0.31636363636363635</c:v>
                </c:pt>
                <c:pt idx="112">
                  <c:v>0.33454545454545453</c:v>
                </c:pt>
                <c:pt idx="113">
                  <c:v>1.701818181818182</c:v>
                </c:pt>
                <c:pt idx="114">
                  <c:v>3.563636363636364</c:v>
                </c:pt>
                <c:pt idx="115">
                  <c:v>0.21818181818181817</c:v>
                </c:pt>
                <c:pt idx="116">
                  <c:v>0.21454545454545454</c:v>
                </c:pt>
                <c:pt idx="117">
                  <c:v>0.8072727272727274</c:v>
                </c:pt>
                <c:pt idx="118">
                  <c:v>0.37454545454545457</c:v>
                </c:pt>
                <c:pt idx="120">
                  <c:v>0.5490909090909091</c:v>
                </c:pt>
                <c:pt idx="121">
                  <c:v>0.37454545454545457</c:v>
                </c:pt>
                <c:pt idx="122">
                  <c:v>0.7272727272727273</c:v>
                </c:pt>
                <c:pt idx="123">
                  <c:v>0.32</c:v>
                </c:pt>
                <c:pt idx="124">
                  <c:v>0.5818181818181818</c:v>
                </c:pt>
                <c:pt idx="125">
                  <c:v>0.1781818181818182</c:v>
                </c:pt>
                <c:pt idx="126">
                  <c:v>0.22545454545454546</c:v>
                </c:pt>
                <c:pt idx="127">
                  <c:v>0.56</c:v>
                </c:pt>
                <c:pt idx="128">
                  <c:v>0.6181818181818182</c:v>
                </c:pt>
                <c:pt idx="129">
                  <c:v>0.07272727272727272</c:v>
                </c:pt>
                <c:pt idx="130">
                  <c:v>0.21454545454545454</c:v>
                </c:pt>
                <c:pt idx="131">
                  <c:v>0.12000000000000001</c:v>
                </c:pt>
                <c:pt idx="132">
                  <c:v>0.07272727272727272</c:v>
                </c:pt>
                <c:pt idx="133">
                  <c:v>0.6254545454545455</c:v>
                </c:pt>
                <c:pt idx="134">
                  <c:v>0.7454545454545455</c:v>
                </c:pt>
                <c:pt idx="135">
                  <c:v>1.3454545454545452</c:v>
                </c:pt>
                <c:pt idx="137">
                  <c:v>1.8254545454545454</c:v>
                </c:pt>
                <c:pt idx="138">
                  <c:v>1.2000000000000002</c:v>
                </c:pt>
                <c:pt idx="139">
                  <c:v>0.22181818181818183</c:v>
                </c:pt>
                <c:pt idx="140">
                  <c:v>2.061818181818182</c:v>
                </c:pt>
                <c:pt idx="141">
                  <c:v>0.5199999999999999</c:v>
                </c:pt>
                <c:pt idx="142">
                  <c:v>0.20363636363636362</c:v>
                </c:pt>
                <c:pt idx="143">
                  <c:v>0.07272727272727272</c:v>
                </c:pt>
                <c:pt idx="144">
                  <c:v>0.1309090909090909</c:v>
                </c:pt>
                <c:pt idx="145">
                  <c:v>0.37090909090909097</c:v>
                </c:pt>
              </c:numCache>
            </c:numRef>
          </c:val>
          <c:smooth val="0"/>
        </c:ser>
        <c:marker val="1"/>
        <c:axId val="63008933"/>
        <c:axId val="30209486"/>
      </c:lineChart>
      <c:dateAx>
        <c:axId val="63008933"/>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0209486"/>
        <c:crosses val="autoZero"/>
        <c:auto val="0"/>
        <c:baseTimeUnit val="days"/>
        <c:majorUnit val="12"/>
        <c:majorTimeUnit val="months"/>
        <c:minorUnit val="12"/>
        <c:minorTimeUnit val="months"/>
        <c:noMultiLvlLbl val="0"/>
      </c:dateAx>
      <c:valAx>
        <c:axId val="3020948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6300893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Na</a:t>
            </a:r>
          </a:p>
        </c:rich>
      </c:tx>
      <c:layout>
        <c:manualLayout>
          <c:xMode val="factor"/>
          <c:yMode val="factor"/>
          <c:x val="0.005"/>
          <c:y val="0"/>
        </c:manualLayout>
      </c:layout>
      <c:spPr>
        <a:noFill/>
        <a:ln>
          <a:noFill/>
        </a:ln>
      </c:spPr>
    </c:title>
    <c:plotArea>
      <c:layout>
        <c:manualLayout>
          <c:xMode val="edge"/>
          <c:yMode val="edge"/>
          <c:x val="0.06225"/>
          <c:y val="0.18625"/>
          <c:w val="0.92125"/>
          <c:h val="0.65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data'!$AM$8:$AM$153</c:f>
              <c:numCache>
                <c:ptCount val="146"/>
                <c:pt idx="0">
                  <c:v>58.69565217391305</c:v>
                </c:pt>
                <c:pt idx="1">
                  <c:v>24.782608695652172</c:v>
                </c:pt>
                <c:pt idx="2">
                  <c:v>142.17391304347825</c:v>
                </c:pt>
                <c:pt idx="3">
                  <c:v>763.9130434782609</c:v>
                </c:pt>
                <c:pt idx="4">
                  <c:v>295.6521739130435</c:v>
                </c:pt>
                <c:pt idx="5">
                  <c:v>10</c:v>
                </c:pt>
                <c:pt idx="6">
                  <c:v>155.2173913043478</c:v>
                </c:pt>
                <c:pt idx="7">
                  <c:v>392.6086956521739</c:v>
                </c:pt>
                <c:pt idx="8">
                  <c:v>55.652173913043484</c:v>
                </c:pt>
                <c:pt idx="9">
                  <c:v>139.56521739130434</c:v>
                </c:pt>
                <c:pt idx="10">
                  <c:v>96.5217391304348</c:v>
                </c:pt>
                <c:pt idx="11">
                  <c:v>301.7391304347826</c:v>
                </c:pt>
                <c:pt idx="12">
                  <c:v>290.4347826086956</c:v>
                </c:pt>
                <c:pt idx="13">
                  <c:v>61.30434782608695</c:v>
                </c:pt>
                <c:pt idx="14">
                  <c:v>36.086956521739125</c:v>
                </c:pt>
                <c:pt idx="15">
                  <c:v>45.65217391304348</c:v>
                </c:pt>
                <c:pt idx="16">
                  <c:v>43.91304347826087</c:v>
                </c:pt>
                <c:pt idx="17">
                  <c:v>55.21739130434783</c:v>
                </c:pt>
                <c:pt idx="18">
                  <c:v>138.2608695652174</c:v>
                </c:pt>
                <c:pt idx="19">
                  <c:v>21.73913043478261</c:v>
                </c:pt>
                <c:pt idx="20">
                  <c:v>46.08695652173913</c:v>
                </c:pt>
                <c:pt idx="21">
                  <c:v>107.82608695652173</c:v>
                </c:pt>
                <c:pt idx="22">
                  <c:v>242.6086956521739</c:v>
                </c:pt>
                <c:pt idx="23">
                  <c:v>76.95652173913044</c:v>
                </c:pt>
                <c:pt idx="24">
                  <c:v>153.4782608695652</c:v>
                </c:pt>
                <c:pt idx="25">
                  <c:v>171.73913043478262</c:v>
                </c:pt>
                <c:pt idx="26">
                  <c:v>469.5652173913044</c:v>
                </c:pt>
                <c:pt idx="27">
                  <c:v>236.95652173913047</c:v>
                </c:pt>
                <c:pt idx="28">
                  <c:v>350.8695652173913</c:v>
                </c:pt>
                <c:pt idx="29">
                  <c:v>52.17391304347826</c:v>
                </c:pt>
                <c:pt idx="30">
                  <c:v>299.5652173913043</c:v>
                </c:pt>
                <c:pt idx="31">
                  <c:v>61.30434782608695</c:v>
                </c:pt>
                <c:pt idx="32">
                  <c:v>44.34782608695652</c:v>
                </c:pt>
                <c:pt idx="33">
                  <c:v>115.65217391304348</c:v>
                </c:pt>
                <c:pt idx="34">
                  <c:v>631.3043478260869</c:v>
                </c:pt>
                <c:pt idx="35">
                  <c:v>487.82608695652175</c:v>
                </c:pt>
                <c:pt idx="36">
                  <c:v>238.2608695652174</c:v>
                </c:pt>
                <c:pt idx="37">
                  <c:v>48.2608695652174</c:v>
                </c:pt>
                <c:pt idx="38">
                  <c:v>1097.391304347826</c:v>
                </c:pt>
                <c:pt idx="39">
                  <c:v>212.17391304347828</c:v>
                </c:pt>
                <c:pt idx="40">
                  <c:v>137.3913043478261</c:v>
                </c:pt>
                <c:pt idx="41">
                  <c:v>205.6521739130435</c:v>
                </c:pt>
                <c:pt idx="42">
                  <c:v>46.08695652173913</c:v>
                </c:pt>
                <c:pt idx="43">
                  <c:v>120.43478260869566</c:v>
                </c:pt>
                <c:pt idx="44">
                  <c:v>263.4782608695652</c:v>
                </c:pt>
                <c:pt idx="45">
                  <c:v>116.52173913043478</c:v>
                </c:pt>
                <c:pt idx="46">
                  <c:v>49.565217391304344</c:v>
                </c:pt>
                <c:pt idx="47">
                  <c:v>140.8695652173913</c:v>
                </c:pt>
                <c:pt idx="48">
                  <c:v>324.3478260869565</c:v>
                </c:pt>
                <c:pt idx="49">
                  <c:v>69.1304347826087</c:v>
                </c:pt>
                <c:pt idx="50">
                  <c:v>80.43478260869566</c:v>
                </c:pt>
                <c:pt idx="51">
                  <c:v>29.130434782608695</c:v>
                </c:pt>
                <c:pt idx="52">
                  <c:v>376.0869565217391</c:v>
                </c:pt>
                <c:pt idx="53">
                  <c:v>108.69565217391305</c:v>
                </c:pt>
                <c:pt idx="54">
                  <c:v>63.91304347826087</c:v>
                </c:pt>
                <c:pt idx="55">
                  <c:v>1055.217391304348</c:v>
                </c:pt>
                <c:pt idx="56">
                  <c:v>28.695652173913047</c:v>
                </c:pt>
                <c:pt idx="57">
                  <c:v>96.95652173913042</c:v>
                </c:pt>
                <c:pt idx="58">
                  <c:v>26.08695652173913</c:v>
                </c:pt>
                <c:pt idx="59">
                  <c:v>36.086956521739125</c:v>
                </c:pt>
                <c:pt idx="60">
                  <c:v>80</c:v>
                </c:pt>
                <c:pt idx="61">
                  <c:v>85.21739130434783</c:v>
                </c:pt>
                <c:pt idx="62">
                  <c:v>258.69565217391306</c:v>
                </c:pt>
                <c:pt idx="63">
                  <c:v>88.26086956521738</c:v>
                </c:pt>
                <c:pt idx="64">
                  <c:v>64.78260869565219</c:v>
                </c:pt>
                <c:pt idx="65">
                  <c:v>82.17391304347825</c:v>
                </c:pt>
                <c:pt idx="66">
                  <c:v>551.7391304347826</c:v>
                </c:pt>
                <c:pt idx="67">
                  <c:v>68.26086956521739</c:v>
                </c:pt>
                <c:pt idx="68">
                  <c:v>89.13043478260869</c:v>
                </c:pt>
                <c:pt idx="69">
                  <c:v>193.47826086956525</c:v>
                </c:pt>
                <c:pt idx="70">
                  <c:v>339.1304347826087</c:v>
                </c:pt>
                <c:pt idx="71">
                  <c:v>153.04347826086956</c:v>
                </c:pt>
                <c:pt idx="72">
                  <c:v>62.17391304347826</c:v>
                </c:pt>
                <c:pt idx="73">
                  <c:v>102.17391304347827</c:v>
                </c:pt>
                <c:pt idx="74">
                  <c:v>52.60869565217391</c:v>
                </c:pt>
                <c:pt idx="75">
                  <c:v>109.99999999999999</c:v>
                </c:pt>
                <c:pt idx="76">
                  <c:v>183.9130434782609</c:v>
                </c:pt>
                <c:pt idx="77">
                  <c:v>63.04347826086956</c:v>
                </c:pt>
                <c:pt idx="78">
                  <c:v>88.69565217391305</c:v>
                </c:pt>
                <c:pt idx="79">
                  <c:v>121.7391304347826</c:v>
                </c:pt>
                <c:pt idx="80">
                  <c:v>216.95652173913044</c:v>
                </c:pt>
                <c:pt idx="81">
                  <c:v>66.52173913043478</c:v>
                </c:pt>
                <c:pt idx="82">
                  <c:v>609.1304347826086</c:v>
                </c:pt>
                <c:pt idx="83">
                  <c:v>49.565217391304344</c:v>
                </c:pt>
                <c:pt idx="84">
                  <c:v>140</c:v>
                </c:pt>
                <c:pt idx="85">
                  <c:v>90</c:v>
                </c:pt>
                <c:pt idx="86">
                  <c:v>393.9130434782609</c:v>
                </c:pt>
                <c:pt idx="87">
                  <c:v>98.69565217391305</c:v>
                </c:pt>
                <c:pt idx="88">
                  <c:v>219.56521739130432</c:v>
                </c:pt>
                <c:pt idx="89">
                  <c:v>174.78260869565216</c:v>
                </c:pt>
                <c:pt idx="90">
                  <c:v>160.43478260869566</c:v>
                </c:pt>
                <c:pt idx="91">
                  <c:v>217.3913043478261</c:v>
                </c:pt>
                <c:pt idx="92">
                  <c:v>167.3913043478261</c:v>
                </c:pt>
                <c:pt idx="93">
                  <c:v>121.30434782608695</c:v>
                </c:pt>
                <c:pt idx="94">
                  <c:v>303.04347826086956</c:v>
                </c:pt>
                <c:pt idx="95">
                  <c:v>133.7826086956522</c:v>
                </c:pt>
                <c:pt idx="96">
                  <c:v>20.82608695652174</c:v>
                </c:pt>
                <c:pt idx="97">
                  <c:v>7.739130434782608</c:v>
                </c:pt>
                <c:pt idx="98">
                  <c:v>50.47826086956522</c:v>
                </c:pt>
                <c:pt idx="99">
                  <c:v>250</c:v>
                </c:pt>
                <c:pt idx="100">
                  <c:v>113.17391304347827</c:v>
                </c:pt>
                <c:pt idx="101">
                  <c:v>315.65217391304344</c:v>
                </c:pt>
                <c:pt idx="102">
                  <c:v>93.95652173913044</c:v>
                </c:pt>
                <c:pt idx="103">
                  <c:v>266.0869565217391</c:v>
                </c:pt>
                <c:pt idx="104">
                  <c:v>59.04347826086957</c:v>
                </c:pt>
                <c:pt idx="105">
                  <c:v>462.60869565217394</c:v>
                </c:pt>
                <c:pt idx="106">
                  <c:v>220.43478260869568</c:v>
                </c:pt>
                <c:pt idx="107">
                  <c:v>240.43478260869566</c:v>
                </c:pt>
                <c:pt idx="108">
                  <c:v>544.3478260869565</c:v>
                </c:pt>
                <c:pt idx="109">
                  <c:v>99.86956521739131</c:v>
                </c:pt>
                <c:pt idx="110">
                  <c:v>68.65217391304347</c:v>
                </c:pt>
                <c:pt idx="111">
                  <c:v>172.60869565217394</c:v>
                </c:pt>
                <c:pt idx="112">
                  <c:v>216.52173913043478</c:v>
                </c:pt>
                <c:pt idx="113">
                  <c:v>218.26086956521738</c:v>
                </c:pt>
                <c:pt idx="114">
                  <c:v>216.95652173913044</c:v>
                </c:pt>
                <c:pt idx="115">
                  <c:v>46.52173913043479</c:v>
                </c:pt>
                <c:pt idx="116">
                  <c:v>106.95652173913044</c:v>
                </c:pt>
                <c:pt idx="117">
                  <c:v>234.7826086956522</c:v>
                </c:pt>
                <c:pt idx="118">
                  <c:v>1464.3478260869565</c:v>
                </c:pt>
                <c:pt idx="120">
                  <c:v>488.26086956521743</c:v>
                </c:pt>
                <c:pt idx="121">
                  <c:v>424.78260869565213</c:v>
                </c:pt>
                <c:pt idx="122">
                  <c:v>455.21739130434787</c:v>
                </c:pt>
                <c:pt idx="123">
                  <c:v>335.2173913043478</c:v>
                </c:pt>
                <c:pt idx="124">
                  <c:v>216.17391304347828</c:v>
                </c:pt>
                <c:pt idx="125">
                  <c:v>259.5652173913043</c:v>
                </c:pt>
                <c:pt idx="126">
                  <c:v>986.5217391304349</c:v>
                </c:pt>
                <c:pt idx="127">
                  <c:v>620.8695652173913</c:v>
                </c:pt>
                <c:pt idx="128">
                  <c:v>376.5217391304348</c:v>
                </c:pt>
                <c:pt idx="129">
                  <c:v>257.39130434782606</c:v>
                </c:pt>
                <c:pt idx="130">
                  <c:v>55.260869565217384</c:v>
                </c:pt>
                <c:pt idx="131">
                  <c:v>227.82608695652175</c:v>
                </c:pt>
                <c:pt idx="132">
                  <c:v>1.1826086956521737</c:v>
                </c:pt>
                <c:pt idx="133">
                  <c:v>114.34782608695652</c:v>
                </c:pt>
                <c:pt idx="134">
                  <c:v>32.43913043478261</c:v>
                </c:pt>
                <c:pt idx="135">
                  <c:v>168.6521739130435</c:v>
                </c:pt>
                <c:pt idx="137">
                  <c:v>133.69565217391306</c:v>
                </c:pt>
                <c:pt idx="138">
                  <c:v>1878.695652173913</c:v>
                </c:pt>
                <c:pt idx="139">
                  <c:v>357.6086956521739</c:v>
                </c:pt>
                <c:pt idx="140">
                  <c:v>730</c:v>
                </c:pt>
                <c:pt idx="141">
                  <c:v>646.0869565217391</c:v>
                </c:pt>
                <c:pt idx="142">
                  <c:v>432.78260869565224</c:v>
                </c:pt>
                <c:pt idx="143">
                  <c:v>10.591304347826087</c:v>
                </c:pt>
                <c:pt idx="144">
                  <c:v>403.4347826086956</c:v>
                </c:pt>
                <c:pt idx="145">
                  <c:v>89.04347826086958</c:v>
                </c:pt>
              </c:numCache>
            </c:numRef>
          </c:val>
          <c:smooth val="0"/>
        </c:ser>
        <c:marker val="1"/>
        <c:axId val="3449919"/>
        <c:axId val="31049272"/>
      </c:lineChart>
      <c:dateAx>
        <c:axId val="3449919"/>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4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1049272"/>
        <c:crosses val="autoZero"/>
        <c:auto val="0"/>
        <c:baseTimeUnit val="days"/>
        <c:majorUnit val="12"/>
        <c:majorTimeUnit val="months"/>
        <c:minorUnit val="12"/>
        <c:minorTimeUnit val="months"/>
        <c:noMultiLvlLbl val="0"/>
      </c:dateAx>
      <c:valAx>
        <c:axId val="31049272"/>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
            </c:manualLayout>
          </c:layout>
          <c:overlay val="0"/>
          <c:spPr>
            <a:noFill/>
            <a:ln>
              <a:noFill/>
            </a:ln>
          </c:spPr>
        </c:title>
        <c:delete val="0"/>
        <c:numFmt formatCode="0" sourceLinked="0"/>
        <c:majorTickMark val="out"/>
        <c:minorTickMark val="none"/>
        <c:tickLblPos val="nextTo"/>
        <c:spPr>
          <a:ln w="3175">
            <a:solidFill>
              <a:srgbClr val="000000"/>
            </a:solidFill>
          </a:ln>
        </c:spPr>
        <c:crossAx val="344991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Na:Cl ratio</a:t>
            </a:r>
          </a:p>
        </c:rich>
      </c:tx>
      <c:layout>
        <c:manualLayout>
          <c:xMode val="factor"/>
          <c:yMode val="factor"/>
          <c:x val="0.005"/>
          <c:y val="0"/>
        </c:manualLayout>
      </c:layout>
      <c:spPr>
        <a:noFill/>
        <a:ln>
          <a:noFill/>
        </a:ln>
      </c:spPr>
    </c:title>
    <c:plotArea>
      <c:layout>
        <c:manualLayout>
          <c:xMode val="edge"/>
          <c:yMode val="edge"/>
          <c:x val="0.0575"/>
          <c:y val="0.18625"/>
          <c:w val="0.92625"/>
          <c:h val="0.65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data'!$AZ$8:$AZ$153</c:f>
              <c:numCache>
                <c:ptCount val="146"/>
                <c:pt idx="0">
                  <c:v>0.8184652693573533</c:v>
                </c:pt>
                <c:pt idx="1">
                  <c:v>1.8455134135060127</c:v>
                </c:pt>
                <c:pt idx="2">
                  <c:v>0.8377250768555116</c:v>
                </c:pt>
                <c:pt idx="3">
                  <c:v>0.7859187690105564</c:v>
                </c:pt>
                <c:pt idx="4">
                  <c:v>0.7705008255365988</c:v>
                </c:pt>
                <c:pt idx="5">
                  <c:v>0.625</c:v>
                </c:pt>
                <c:pt idx="6">
                  <c:v>1.2072463768115942</c:v>
                </c:pt>
                <c:pt idx="7">
                  <c:v>0.7435770750988142</c:v>
                </c:pt>
                <c:pt idx="8">
                  <c:v>0.7698917339749098</c:v>
                </c:pt>
                <c:pt idx="9">
                  <c:v>1.0504908835904627</c:v>
                </c:pt>
                <c:pt idx="10">
                  <c:v>1.0299575821845177</c:v>
                </c:pt>
                <c:pt idx="11">
                  <c:v>1.0096433618754677</c:v>
                </c:pt>
                <c:pt idx="12">
                  <c:v>0.9607955946412426</c:v>
                </c:pt>
                <c:pt idx="13">
                  <c:v>1.2054225696140692</c:v>
                </c:pt>
                <c:pt idx="14">
                  <c:v>1.1177375913813004</c:v>
                </c:pt>
                <c:pt idx="15">
                  <c:v>1.219714570195818</c:v>
                </c:pt>
                <c:pt idx="16">
                  <c:v>0.9915848527349227</c:v>
                </c:pt>
                <c:pt idx="17">
                  <c:v>1.1301805237732012</c:v>
                </c:pt>
                <c:pt idx="18">
                  <c:v>1.099802371541502</c:v>
                </c:pt>
                <c:pt idx="19">
                  <c:v>0.7763975155279503</c:v>
                </c:pt>
                <c:pt idx="20">
                  <c:v>1.3221667854597294</c:v>
                </c:pt>
                <c:pt idx="21">
                  <c:v>1.1942762795817279</c:v>
                </c:pt>
                <c:pt idx="22">
                  <c:v>0.9091332278186389</c:v>
                </c:pt>
                <c:pt idx="23">
                  <c:v>1.077391304347826</c:v>
                </c:pt>
                <c:pt idx="24">
                  <c:v>1.0679401849770938</c:v>
                </c:pt>
                <c:pt idx="25">
                  <c:v>1.0810916484203943</c:v>
                </c:pt>
                <c:pt idx="26">
                  <c:v>0.9316770186335405</c:v>
                </c:pt>
                <c:pt idx="27">
                  <c:v>0.8020772012446389</c:v>
                </c:pt>
                <c:pt idx="28">
                  <c:v>0.9009856773740789</c:v>
                </c:pt>
                <c:pt idx="29">
                  <c:v>0.922266139657444</c:v>
                </c:pt>
                <c:pt idx="30">
                  <c:v>0.8766540642722116</c:v>
                </c:pt>
                <c:pt idx="31">
                  <c:v>0.6237360970677452</c:v>
                </c:pt>
                <c:pt idx="32">
                  <c:v>1.3736052327818393</c:v>
                </c:pt>
                <c:pt idx="33">
                  <c:v>1.3862418106015488</c:v>
                </c:pt>
                <c:pt idx="34">
                  <c:v>0.9491259524876736</c:v>
                </c:pt>
                <c:pt idx="35">
                  <c:v>0.9381270903010034</c:v>
                </c:pt>
                <c:pt idx="36">
                  <c:v>0.9133768274679746</c:v>
                </c:pt>
                <c:pt idx="37">
                  <c:v>0.9332212346865243</c:v>
                </c:pt>
                <c:pt idx="38">
                  <c:v>0.8854010062741795</c:v>
                </c:pt>
                <c:pt idx="39">
                  <c:v>0.9435942765593062</c:v>
                </c:pt>
                <c:pt idx="40">
                  <c:v>0.9976546996211437</c:v>
                </c:pt>
                <c:pt idx="41">
                  <c:v>0.9674497428705002</c:v>
                </c:pt>
                <c:pt idx="42">
                  <c:v>0.8766540642722117</c:v>
                </c:pt>
                <c:pt idx="43">
                  <c:v>1.04856154012546</c:v>
                </c:pt>
                <c:pt idx="44">
                  <c:v>0.9656271340769406</c:v>
                </c:pt>
                <c:pt idx="45">
                  <c:v>3.066361556064073</c:v>
                </c:pt>
                <c:pt idx="46">
                  <c:v>4.33695652173913</c:v>
                </c:pt>
                <c:pt idx="47">
                  <c:v>0.8835904628330997</c:v>
                </c:pt>
                <c:pt idx="48">
                  <c:v>0.9154978962131836</c:v>
                </c:pt>
                <c:pt idx="49">
                  <c:v>0.9199867746734999</c:v>
                </c:pt>
                <c:pt idx="50">
                  <c:v>0.9110735894188827</c:v>
                </c:pt>
                <c:pt idx="51">
                  <c:v>0.8567774936061383</c:v>
                </c:pt>
                <c:pt idx="52">
                  <c:v>0.8711478145771587</c:v>
                </c:pt>
                <c:pt idx="53">
                  <c:v>0.9631260319207485</c:v>
                </c:pt>
                <c:pt idx="54">
                  <c:v>0.719278624353418</c:v>
                </c:pt>
                <c:pt idx="55">
                  <c:v>0.8679814029530478</c:v>
                </c:pt>
                <c:pt idx="56">
                  <c:v>0.6695652173913045</c:v>
                </c:pt>
                <c:pt idx="57">
                  <c:v>0.9196418051137032</c:v>
                </c:pt>
                <c:pt idx="58">
                  <c:v>0.6568658116984674</c:v>
                </c:pt>
                <c:pt idx="59">
                  <c:v>0.7386219171116196</c:v>
                </c:pt>
                <c:pt idx="60">
                  <c:v>0.8945686900958466</c:v>
                </c:pt>
                <c:pt idx="61">
                  <c:v>0.8378114313629702</c:v>
                </c:pt>
                <c:pt idx="62">
                  <c:v>0.8493759686760748</c:v>
                </c:pt>
                <c:pt idx="63">
                  <c:v>0.8394376181474478</c:v>
                </c:pt>
                <c:pt idx="64">
                  <c:v>0.8156083828589306</c:v>
                </c:pt>
                <c:pt idx="65">
                  <c:v>1.0894268774703555</c:v>
                </c:pt>
                <c:pt idx="66">
                  <c:v>0.8850077710915395</c:v>
                </c:pt>
                <c:pt idx="67">
                  <c:v>0.983181248881732</c:v>
                </c:pt>
                <c:pt idx="68">
                  <c:v>1.0128458498023714</c:v>
                </c:pt>
                <c:pt idx="69">
                  <c:v>0.9340329835082459</c:v>
                </c:pt>
                <c:pt idx="70">
                  <c:v>1.0402774073086156</c:v>
                </c:pt>
                <c:pt idx="71">
                  <c:v>0.9480569449788379</c:v>
                </c:pt>
                <c:pt idx="72">
                  <c:v>1.0880434782608697</c:v>
                </c:pt>
                <c:pt idx="73">
                  <c:v>1.5548204158790173</c:v>
                </c:pt>
                <c:pt idx="74">
                  <c:v>1.8413043478260869</c:v>
                </c:pt>
                <c:pt idx="75">
                  <c:v>1.2183544303797467</c:v>
                </c:pt>
                <c:pt idx="76">
                  <c:v>2.1035805626598467</c:v>
                </c:pt>
                <c:pt idx="77">
                  <c:v>1.3965327462850852</c:v>
                </c:pt>
                <c:pt idx="78">
                  <c:v>1.6871455576559544</c:v>
                </c:pt>
                <c:pt idx="79">
                  <c:v>0.948968722765566</c:v>
                </c:pt>
                <c:pt idx="80">
                  <c:v>1.0725251780889218</c:v>
                </c:pt>
                <c:pt idx="81">
                  <c:v>1.2318840579710144</c:v>
                </c:pt>
                <c:pt idx="82">
                  <c:v>0.8809737693136902</c:v>
                </c:pt>
                <c:pt idx="83">
                  <c:v>1.0387919812548816</c:v>
                </c:pt>
                <c:pt idx="84">
                  <c:v>0.9514563106796114</c:v>
                </c:pt>
                <c:pt idx="85">
                  <c:v>1.1666666666666665</c:v>
                </c:pt>
                <c:pt idx="86">
                  <c:v>0.9918673756646857</c:v>
                </c:pt>
                <c:pt idx="87">
                  <c:v>0.8902958314657106</c:v>
                </c:pt>
                <c:pt idx="88">
                  <c:v>0.932619248628113</c:v>
                </c:pt>
                <c:pt idx="89">
                  <c:v>1.017868769442234</c:v>
                </c:pt>
                <c:pt idx="90">
                  <c:v>1.002717391304348</c:v>
                </c:pt>
                <c:pt idx="91">
                  <c:v>1.4328993695242775</c:v>
                </c:pt>
                <c:pt idx="92">
                  <c:v>1.0387758248535308</c:v>
                </c:pt>
                <c:pt idx="93">
                  <c:v>0.8863574475810111</c:v>
                </c:pt>
                <c:pt idx="94">
                  <c:v>2.996192581675264</c:v>
                </c:pt>
                <c:pt idx="95">
                  <c:v>0.9109710708847911</c:v>
                </c:pt>
                <c:pt idx="96">
                  <c:v>0.9466403162055335</c:v>
                </c:pt>
                <c:pt idx="97">
                  <c:v>0.6771739130434782</c:v>
                </c:pt>
                <c:pt idx="98">
                  <c:v>1.4021739130434783</c:v>
                </c:pt>
                <c:pt idx="99">
                  <c:v>0.9378349410503752</c:v>
                </c:pt>
                <c:pt idx="100">
                  <c:v>0.9342186218211649</c:v>
                </c:pt>
                <c:pt idx="101">
                  <c:v>0.9864130434782608</c:v>
                </c:pt>
                <c:pt idx="102">
                  <c:v>1.0118394648829432</c:v>
                </c:pt>
                <c:pt idx="103">
                  <c:v>1.0111882169664352</c:v>
                </c:pt>
                <c:pt idx="104">
                  <c:v>0.9143901500577146</c:v>
                </c:pt>
                <c:pt idx="105">
                  <c:v>0.9305347326336832</c:v>
                </c:pt>
                <c:pt idx="106">
                  <c:v>1.068589666385644</c:v>
                </c:pt>
                <c:pt idx="107">
                  <c:v>1.057188114485471</c:v>
                </c:pt>
                <c:pt idx="108">
                  <c:v>0.9526086956521739</c:v>
                </c:pt>
                <c:pt idx="109">
                  <c:v>1.0073299085327654</c:v>
                </c:pt>
                <c:pt idx="110">
                  <c:v>0.9767585719335454</c:v>
                </c:pt>
                <c:pt idx="111">
                  <c:v>1.0222173177370706</c:v>
                </c:pt>
                <c:pt idx="112">
                  <c:v>1.0268646164722517</c:v>
                </c:pt>
                <c:pt idx="113">
                  <c:v>1.4891092465463172</c:v>
                </c:pt>
                <c:pt idx="114">
                  <c:v>2.2734964852902895</c:v>
                </c:pt>
                <c:pt idx="115">
                  <c:v>1.3131136044880787</c:v>
                </c:pt>
                <c:pt idx="116">
                  <c:v>1.0117508813160987</c:v>
                </c:pt>
                <c:pt idx="117">
                  <c:v>1.1303151725375278</c:v>
                </c:pt>
                <c:pt idx="118">
                  <c:v>0.8950781333049856</c:v>
                </c:pt>
                <c:pt idx="120">
                  <c:v>0.9595244488929036</c:v>
                </c:pt>
                <c:pt idx="121">
                  <c:v>0.9421667493249573</c:v>
                </c:pt>
                <c:pt idx="122">
                  <c:v>0.9715005302226937</c:v>
                </c:pt>
                <c:pt idx="123">
                  <c:v>0.9859335038363171</c:v>
                </c:pt>
                <c:pt idx="124">
                  <c:v>1.0917874396135268</c:v>
                </c:pt>
                <c:pt idx="125">
                  <c:v>0.9346484165324743</c:v>
                </c:pt>
                <c:pt idx="126">
                  <c:v>0.9382679584120984</c:v>
                </c:pt>
                <c:pt idx="127">
                  <c:v>1.0250205086136177</c:v>
                </c:pt>
                <c:pt idx="128">
                  <c:v>0.9983530961791833</c:v>
                </c:pt>
                <c:pt idx="129">
                  <c:v>0.8832054560954815</c:v>
                </c:pt>
                <c:pt idx="130">
                  <c:v>1.3338830584707646</c:v>
                </c:pt>
                <c:pt idx="131">
                  <c:v>0.9315318976026006</c:v>
                </c:pt>
                <c:pt idx="132">
                  <c:v>0.026032266885425207</c:v>
                </c:pt>
                <c:pt idx="133">
                  <c:v>1.0230636672358997</c:v>
                </c:pt>
                <c:pt idx="134">
                  <c:v>0.9956849268321141</c:v>
                </c:pt>
                <c:pt idx="135">
                  <c:v>1.150038592979263</c:v>
                </c:pt>
                <c:pt idx="137">
                  <c:v>1.0092610071341743</c:v>
                </c:pt>
                <c:pt idx="138">
                  <c:v>0.9166924275210784</c:v>
                </c:pt>
                <c:pt idx="139">
                  <c:v>0.8355176029736444</c:v>
                </c:pt>
                <c:pt idx="140">
                  <c:v>3.0614788080962034</c:v>
                </c:pt>
                <c:pt idx="141">
                  <c:v>0.8657466769626324</c:v>
                </c:pt>
                <c:pt idx="142">
                  <c:v>0.8478523701609701</c:v>
                </c:pt>
                <c:pt idx="143">
                  <c:v>0.5900701696275256</c:v>
                </c:pt>
                <c:pt idx="144">
                  <c:v>0.8017293348533598</c:v>
                </c:pt>
                <c:pt idx="145">
                  <c:v>1.0689823177976459</c:v>
                </c:pt>
              </c:numCache>
            </c:numRef>
          </c:val>
          <c:smooth val="0"/>
        </c:ser>
        <c:marker val="1"/>
        <c:axId val="11007993"/>
        <c:axId val="31963074"/>
      </c:lineChart>
      <c:dateAx>
        <c:axId val="11007993"/>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1963074"/>
        <c:crosses val="autoZero"/>
        <c:auto val="0"/>
        <c:baseTimeUnit val="days"/>
        <c:majorUnit val="12"/>
        <c:majorTimeUnit val="months"/>
        <c:minorUnit val="12"/>
        <c:minorTimeUnit val="months"/>
        <c:noMultiLvlLbl val="0"/>
      </c:dateAx>
      <c:valAx>
        <c:axId val="3196307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Na:Cl ratio</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1100799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a:t>
            </a:r>
            <a:r>
              <a:rPr lang="en-US" cap="none" sz="1200" b="1" i="0" u="none" baseline="0">
                <a:solidFill>
                  <a:srgbClr val="000000"/>
                </a:solidFill>
                <a:latin typeface="Arial"/>
                <a:ea typeface="Arial"/>
                <a:cs typeface="Arial"/>
              </a:rPr>
              <a:t>NH</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-N</a:t>
            </a:r>
          </a:p>
        </c:rich>
      </c:tx>
      <c:layout>
        <c:manualLayout>
          <c:xMode val="factor"/>
          <c:yMode val="factor"/>
          <c:x val="0.00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data'!$AG$8:$AG$153</c:f>
              <c:numCache>
                <c:ptCount val="146"/>
                <c:pt idx="0">
                  <c:v>4.928571428571429</c:v>
                </c:pt>
                <c:pt idx="1">
                  <c:v>40.857142857142854</c:v>
                </c:pt>
                <c:pt idx="2">
                  <c:v>7.428571428571429</c:v>
                </c:pt>
                <c:pt idx="3">
                  <c:v>14.357142857142858</c:v>
                </c:pt>
                <c:pt idx="4">
                  <c:v>13.928571428571429</c:v>
                </c:pt>
                <c:pt idx="5">
                  <c:v>2.142857142857143</c:v>
                </c:pt>
                <c:pt idx="6">
                  <c:v>3.428571428571429</c:v>
                </c:pt>
                <c:pt idx="7">
                  <c:v>128.57142857142858</c:v>
                </c:pt>
                <c:pt idx="8">
                  <c:v>31</c:v>
                </c:pt>
                <c:pt idx="9">
                  <c:v>13.5</c:v>
                </c:pt>
                <c:pt idx="10">
                  <c:v>7.642857142857143</c:v>
                </c:pt>
                <c:pt idx="11">
                  <c:v>23.857142857142858</c:v>
                </c:pt>
                <c:pt idx="12">
                  <c:v>17.642857142857146</c:v>
                </c:pt>
                <c:pt idx="13">
                  <c:v>18.714285714285715</c:v>
                </c:pt>
                <c:pt idx="14">
                  <c:v>6.928571428571429</c:v>
                </c:pt>
                <c:pt idx="15">
                  <c:v>33.857142857142854</c:v>
                </c:pt>
                <c:pt idx="16">
                  <c:v>19.42857142857143</c:v>
                </c:pt>
                <c:pt idx="17">
                  <c:v>51.92857142857143</c:v>
                </c:pt>
                <c:pt idx="18">
                  <c:v>121.35714285714286</c:v>
                </c:pt>
                <c:pt idx="19">
                  <c:v>85.5</c:v>
                </c:pt>
                <c:pt idx="20">
                  <c:v>146.85714285714286</c:v>
                </c:pt>
                <c:pt idx="21">
                  <c:v>197.7142857142857</c:v>
                </c:pt>
                <c:pt idx="22">
                  <c:v>31.5</c:v>
                </c:pt>
                <c:pt idx="23">
                  <c:v>22.78571428571429</c:v>
                </c:pt>
                <c:pt idx="24">
                  <c:v>91.21428571428571</c:v>
                </c:pt>
                <c:pt idx="25">
                  <c:v>99.14285714285712</c:v>
                </c:pt>
                <c:pt idx="26">
                  <c:v>263.9285714285714</c:v>
                </c:pt>
                <c:pt idx="27">
                  <c:v>14.071428571428571</c:v>
                </c:pt>
                <c:pt idx="28">
                  <c:v>12.071428571428571</c:v>
                </c:pt>
                <c:pt idx="29">
                  <c:v>96.35714285714285</c:v>
                </c:pt>
                <c:pt idx="30">
                  <c:v>3.071428571428571</c:v>
                </c:pt>
                <c:pt idx="31">
                  <c:v>190.42857142857142</c:v>
                </c:pt>
                <c:pt idx="32">
                  <c:v>61.857142857142854</c:v>
                </c:pt>
                <c:pt idx="33">
                  <c:v>136.07142857142856</c:v>
                </c:pt>
                <c:pt idx="34">
                  <c:v>77.5</c:v>
                </c:pt>
                <c:pt idx="35">
                  <c:v>76.42857142857143</c:v>
                </c:pt>
                <c:pt idx="36">
                  <c:v>10.357142857142856</c:v>
                </c:pt>
                <c:pt idx="37">
                  <c:v>38</c:v>
                </c:pt>
                <c:pt idx="38">
                  <c:v>31.42857142857143</c:v>
                </c:pt>
                <c:pt idx="39">
                  <c:v>31</c:v>
                </c:pt>
                <c:pt idx="40">
                  <c:v>14.785714285714286</c:v>
                </c:pt>
                <c:pt idx="41">
                  <c:v>23.714285714285715</c:v>
                </c:pt>
                <c:pt idx="42">
                  <c:v>13.5</c:v>
                </c:pt>
                <c:pt idx="43">
                  <c:v>9.428571428571429</c:v>
                </c:pt>
                <c:pt idx="44">
                  <c:v>22.92857142857143</c:v>
                </c:pt>
                <c:pt idx="45">
                  <c:v>53.5</c:v>
                </c:pt>
                <c:pt idx="46">
                  <c:v>1.7142857142857144</c:v>
                </c:pt>
                <c:pt idx="47">
                  <c:v>3.6428571428571423</c:v>
                </c:pt>
                <c:pt idx="48">
                  <c:v>91.42857142857143</c:v>
                </c:pt>
                <c:pt idx="49">
                  <c:v>82.85714285714285</c:v>
                </c:pt>
                <c:pt idx="50">
                  <c:v>242.85714285714286</c:v>
                </c:pt>
                <c:pt idx="51">
                  <c:v>19.78571428571429</c:v>
                </c:pt>
                <c:pt idx="52">
                  <c:v>5.785714285714286</c:v>
                </c:pt>
                <c:pt idx="53">
                  <c:v>185.21428571428572</c:v>
                </c:pt>
                <c:pt idx="54">
                  <c:v>95.21428571428571</c:v>
                </c:pt>
                <c:pt idx="55">
                  <c:v>47.785714285714285</c:v>
                </c:pt>
                <c:pt idx="56">
                  <c:v>20.857142857142854</c:v>
                </c:pt>
                <c:pt idx="57">
                  <c:v>36.07142857142858</c:v>
                </c:pt>
                <c:pt idx="58">
                  <c:v>19.857142857142858</c:v>
                </c:pt>
                <c:pt idx="59">
                  <c:v>9.357142857142858</c:v>
                </c:pt>
                <c:pt idx="60">
                  <c:v>25.785714285714285</c:v>
                </c:pt>
                <c:pt idx="61">
                  <c:v>15.785714285714285</c:v>
                </c:pt>
                <c:pt idx="62">
                  <c:v>24.71428571428571</c:v>
                </c:pt>
                <c:pt idx="63">
                  <c:v>8.785714285714285</c:v>
                </c:pt>
                <c:pt idx="64">
                  <c:v>15.642857142857142</c:v>
                </c:pt>
                <c:pt idx="65">
                  <c:v>56.214285714285715</c:v>
                </c:pt>
                <c:pt idx="66">
                  <c:v>40.857142857142854</c:v>
                </c:pt>
                <c:pt idx="67">
                  <c:v>170.14285714285714</c:v>
                </c:pt>
                <c:pt idx="68">
                  <c:v>53.42857142857143</c:v>
                </c:pt>
                <c:pt idx="69">
                  <c:v>5.071428571428571</c:v>
                </c:pt>
                <c:pt idx="70">
                  <c:v>10.499999999999998</c:v>
                </c:pt>
                <c:pt idx="71">
                  <c:v>5.071428571428571</c:v>
                </c:pt>
                <c:pt idx="72">
                  <c:v>40.99999999999999</c:v>
                </c:pt>
                <c:pt idx="73">
                  <c:v>125.78571428571428</c:v>
                </c:pt>
                <c:pt idx="74">
                  <c:v>140.5</c:v>
                </c:pt>
                <c:pt idx="75">
                  <c:v>51</c:v>
                </c:pt>
                <c:pt idx="76">
                  <c:v>164.28571428571428</c:v>
                </c:pt>
                <c:pt idx="77">
                  <c:v>47.92857142857143</c:v>
                </c:pt>
                <c:pt idx="78">
                  <c:v>131.85714285714286</c:v>
                </c:pt>
                <c:pt idx="79">
                  <c:v>36.142857142857146</c:v>
                </c:pt>
                <c:pt idx="80">
                  <c:v>43.285714285714285</c:v>
                </c:pt>
                <c:pt idx="81">
                  <c:v>33.142857142857146</c:v>
                </c:pt>
                <c:pt idx="82">
                  <c:v>15.5</c:v>
                </c:pt>
                <c:pt idx="83">
                  <c:v>9.785714285714286</c:v>
                </c:pt>
                <c:pt idx="84">
                  <c:v>4.428571428571429</c:v>
                </c:pt>
                <c:pt idx="85">
                  <c:v>20.071428571428573</c:v>
                </c:pt>
                <c:pt idx="86">
                  <c:v>133.07142857142856</c:v>
                </c:pt>
                <c:pt idx="87">
                  <c:v>135.5</c:v>
                </c:pt>
                <c:pt idx="88">
                  <c:v>21.428571428571427</c:v>
                </c:pt>
                <c:pt idx="89">
                  <c:v>33.42857142857143</c:v>
                </c:pt>
                <c:pt idx="90">
                  <c:v>64.35714285714286</c:v>
                </c:pt>
                <c:pt idx="91">
                  <c:v>63.92857142857143</c:v>
                </c:pt>
                <c:pt idx="92">
                  <c:v>47.42857142857143</c:v>
                </c:pt>
                <c:pt idx="93">
                  <c:v>10.07142857142857</c:v>
                </c:pt>
                <c:pt idx="94">
                  <c:v>523.5714285714286</c:v>
                </c:pt>
                <c:pt idx="95">
                  <c:v>8.714285714285714</c:v>
                </c:pt>
                <c:pt idx="96">
                  <c:v>14</c:v>
                </c:pt>
                <c:pt idx="97">
                  <c:v>8.928571428571429</c:v>
                </c:pt>
                <c:pt idx="98">
                  <c:v>47.214285714285715</c:v>
                </c:pt>
                <c:pt idx="99">
                  <c:v>4.714285714285714</c:v>
                </c:pt>
                <c:pt idx="100">
                  <c:v>18</c:v>
                </c:pt>
                <c:pt idx="101">
                  <c:v>32.42857142857143</c:v>
                </c:pt>
                <c:pt idx="102">
                  <c:v>90.71428571428572</c:v>
                </c:pt>
                <c:pt idx="103">
                  <c:v>184.2857142857143</c:v>
                </c:pt>
                <c:pt idx="104">
                  <c:v>3.857142857142857</c:v>
                </c:pt>
                <c:pt idx="105">
                  <c:v>11.285714285714286</c:v>
                </c:pt>
                <c:pt idx="106">
                  <c:v>125.78571428571428</c:v>
                </c:pt>
                <c:pt idx="107">
                  <c:v>18.92857142857143</c:v>
                </c:pt>
                <c:pt idx="108">
                  <c:v>34.285714285714285</c:v>
                </c:pt>
                <c:pt idx="109">
                  <c:v>26.285714285714285</c:v>
                </c:pt>
                <c:pt idx="110">
                  <c:v>19.28571428571429</c:v>
                </c:pt>
                <c:pt idx="111">
                  <c:v>15.714285714285715</c:v>
                </c:pt>
                <c:pt idx="112">
                  <c:v>3.5</c:v>
                </c:pt>
                <c:pt idx="113">
                  <c:v>137.7142857142857</c:v>
                </c:pt>
                <c:pt idx="114">
                  <c:v>279.71428571428567</c:v>
                </c:pt>
                <c:pt idx="115">
                  <c:v>38.5</c:v>
                </c:pt>
                <c:pt idx="116">
                  <c:v>14.142857142857142</c:v>
                </c:pt>
                <c:pt idx="117">
                  <c:v>288.0714285714286</c:v>
                </c:pt>
                <c:pt idx="118">
                  <c:v>51.214285714285715</c:v>
                </c:pt>
                <c:pt idx="120">
                  <c:v>148.50000000000003</c:v>
                </c:pt>
                <c:pt idx="121">
                  <c:v>9.785714285714286</c:v>
                </c:pt>
                <c:pt idx="122">
                  <c:v>146.50000000000003</c:v>
                </c:pt>
                <c:pt idx="123">
                  <c:v>57.285714285714285</c:v>
                </c:pt>
                <c:pt idx="124">
                  <c:v>114.78571428571428</c:v>
                </c:pt>
                <c:pt idx="125">
                  <c:v>10.499999999999998</c:v>
                </c:pt>
                <c:pt idx="126">
                  <c:v>39</c:v>
                </c:pt>
                <c:pt idx="127">
                  <c:v>22.357142857142858</c:v>
                </c:pt>
                <c:pt idx="128">
                  <c:v>138.57142857142856</c:v>
                </c:pt>
                <c:pt idx="129">
                  <c:v>10.357142857142856</c:v>
                </c:pt>
                <c:pt idx="130">
                  <c:v>27.92857142857143</c:v>
                </c:pt>
                <c:pt idx="131">
                  <c:v>34.285714285714285</c:v>
                </c:pt>
                <c:pt idx="132">
                  <c:v>73.85714285714286</c:v>
                </c:pt>
                <c:pt idx="133">
                  <c:v>46.39285714285714</c:v>
                </c:pt>
                <c:pt idx="134">
                  <c:v>95.70714285714287</c:v>
                </c:pt>
                <c:pt idx="135">
                  <c:v>155.41428571428574</c:v>
                </c:pt>
                <c:pt idx="136">
                  <c:v>410.9214285714286</c:v>
                </c:pt>
                <c:pt idx="137">
                  <c:v>321.89285714285717</c:v>
                </c:pt>
                <c:pt idx="138">
                  <c:v>162.80714285714288</c:v>
                </c:pt>
                <c:pt idx="139">
                  <c:v>6.971428571428572</c:v>
                </c:pt>
                <c:pt idx="140">
                  <c:v>310.3071428571428</c:v>
                </c:pt>
                <c:pt idx="141">
                  <c:v>69.78571428571428</c:v>
                </c:pt>
                <c:pt idx="142">
                  <c:v>65.71428571428571</c:v>
                </c:pt>
                <c:pt idx="143">
                  <c:v>1.292857142857143</c:v>
                </c:pt>
                <c:pt idx="144">
                  <c:v>9.47857142857143</c:v>
                </c:pt>
                <c:pt idx="145">
                  <c:v>23.75714285714286</c:v>
                </c:pt>
              </c:numCache>
            </c:numRef>
          </c:val>
          <c:smooth val="0"/>
        </c:ser>
        <c:marker val="1"/>
        <c:axId val="19232211"/>
        <c:axId val="38872172"/>
      </c:lineChart>
      <c:dateAx>
        <c:axId val="19232211"/>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6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8872172"/>
        <c:crosses val="autoZero"/>
        <c:auto val="0"/>
        <c:baseTimeUnit val="days"/>
        <c:majorUnit val="12"/>
        <c:majorTimeUnit val="months"/>
        <c:minorUnit val="12"/>
        <c:minorTimeUnit val="months"/>
        <c:noMultiLvlLbl val="0"/>
      </c:dateAx>
      <c:valAx>
        <c:axId val="38872172"/>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9232211"/>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a:t>
            </a:r>
            <a:r>
              <a:rPr lang="en-US" cap="none" sz="1200" b="1" i="0" u="none" baseline="0">
                <a:solidFill>
                  <a:srgbClr val="000000"/>
                </a:solidFill>
                <a:latin typeface="Arial"/>
                <a:ea typeface="Arial"/>
                <a:cs typeface="Arial"/>
              </a:rPr>
              <a:t>NO</a:t>
            </a:r>
            <a:r>
              <a:rPr lang="en-US" cap="none" sz="1200" b="1" i="0" u="none" baseline="-25000">
                <a:solidFill>
                  <a:srgbClr val="000000"/>
                </a:solidFill>
                <a:latin typeface="Arial"/>
                <a:ea typeface="Arial"/>
                <a:cs typeface="Arial"/>
              </a:rPr>
              <a:t>3</a:t>
            </a:r>
            <a:r>
              <a:rPr lang="en-US" cap="none" sz="1200" b="1" i="0" u="none" baseline="0">
                <a:solidFill>
                  <a:srgbClr val="000000"/>
                </a:solidFill>
                <a:latin typeface="Arial"/>
                <a:ea typeface="Arial"/>
                <a:cs typeface="Arial"/>
              </a:rPr>
              <a:t>-N</a:t>
            </a:r>
          </a:p>
        </c:rich>
      </c:tx>
      <c:layout>
        <c:manualLayout>
          <c:xMode val="factor"/>
          <c:yMode val="factor"/>
          <c:x val="0.00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data'!$AH$8:$AH$153</c:f>
              <c:numCache>
                <c:ptCount val="146"/>
                <c:pt idx="0">
                  <c:v>13.571428571428571</c:v>
                </c:pt>
                <c:pt idx="1">
                  <c:v>40.71428571428571</c:v>
                </c:pt>
                <c:pt idx="2">
                  <c:v>12.142857142857144</c:v>
                </c:pt>
                <c:pt idx="3">
                  <c:v>58.57142857142857</c:v>
                </c:pt>
                <c:pt idx="4">
                  <c:v>20</c:v>
                </c:pt>
                <c:pt idx="5">
                  <c:v>6.428571428571429</c:v>
                </c:pt>
                <c:pt idx="6">
                  <c:v>3.5714285714285716</c:v>
                </c:pt>
                <c:pt idx="7">
                  <c:v>1.7857142857142858</c:v>
                </c:pt>
                <c:pt idx="8">
                  <c:v>63.57142857142857</c:v>
                </c:pt>
                <c:pt idx="9">
                  <c:v>14.5</c:v>
                </c:pt>
                <c:pt idx="10">
                  <c:v>8.428571428571427</c:v>
                </c:pt>
                <c:pt idx="11">
                  <c:v>18.5</c:v>
                </c:pt>
                <c:pt idx="12">
                  <c:v>14.714285714285714</c:v>
                </c:pt>
                <c:pt idx="13">
                  <c:v>31.714285714285715</c:v>
                </c:pt>
                <c:pt idx="14">
                  <c:v>15.357142857142858</c:v>
                </c:pt>
                <c:pt idx="15">
                  <c:v>54.35714285714286</c:v>
                </c:pt>
                <c:pt idx="16">
                  <c:v>26.42857142857143</c:v>
                </c:pt>
                <c:pt idx="17">
                  <c:v>90.92857142857143</c:v>
                </c:pt>
                <c:pt idx="18">
                  <c:v>74.35714285714286</c:v>
                </c:pt>
                <c:pt idx="19">
                  <c:v>84.28571428571428</c:v>
                </c:pt>
                <c:pt idx="20">
                  <c:v>113</c:v>
                </c:pt>
                <c:pt idx="21">
                  <c:v>147.42857142857144</c:v>
                </c:pt>
                <c:pt idx="22">
                  <c:v>17.142857142857142</c:v>
                </c:pt>
                <c:pt idx="23">
                  <c:v>20.928571428571427</c:v>
                </c:pt>
                <c:pt idx="24">
                  <c:v>208.5</c:v>
                </c:pt>
                <c:pt idx="25">
                  <c:v>140.14285714285714</c:v>
                </c:pt>
                <c:pt idx="26">
                  <c:v>322.2142857142857</c:v>
                </c:pt>
                <c:pt idx="27">
                  <c:v>26.714285714285715</c:v>
                </c:pt>
                <c:pt idx="28">
                  <c:v>31.857142857142854</c:v>
                </c:pt>
                <c:pt idx="29">
                  <c:v>90.85714285714286</c:v>
                </c:pt>
                <c:pt idx="30">
                  <c:v>3.071428571428571</c:v>
                </c:pt>
                <c:pt idx="31">
                  <c:v>291.1428571428571</c:v>
                </c:pt>
                <c:pt idx="32">
                  <c:v>54.92857142857143</c:v>
                </c:pt>
                <c:pt idx="33">
                  <c:v>407.14285714285717</c:v>
                </c:pt>
                <c:pt idx="34">
                  <c:v>146</c:v>
                </c:pt>
                <c:pt idx="35">
                  <c:v>137.28571428571428</c:v>
                </c:pt>
                <c:pt idx="36">
                  <c:v>20.857142857142854</c:v>
                </c:pt>
                <c:pt idx="37">
                  <c:v>33.71428571428571</c:v>
                </c:pt>
                <c:pt idx="38">
                  <c:v>55.714285714285715</c:v>
                </c:pt>
                <c:pt idx="39">
                  <c:v>44.214285714285715</c:v>
                </c:pt>
                <c:pt idx="40">
                  <c:v>46.714285714285715</c:v>
                </c:pt>
                <c:pt idx="41">
                  <c:v>42.57142857142857</c:v>
                </c:pt>
                <c:pt idx="42">
                  <c:v>23.78571428571429</c:v>
                </c:pt>
                <c:pt idx="43">
                  <c:v>28.285714285714285</c:v>
                </c:pt>
                <c:pt idx="44">
                  <c:v>29.785714285714285</c:v>
                </c:pt>
                <c:pt idx="45">
                  <c:v>94.92857142857143</c:v>
                </c:pt>
                <c:pt idx="46">
                  <c:v>10.285714285714285</c:v>
                </c:pt>
                <c:pt idx="47">
                  <c:v>13.714285714285715</c:v>
                </c:pt>
                <c:pt idx="48">
                  <c:v>139.2142857142857</c:v>
                </c:pt>
                <c:pt idx="49">
                  <c:v>178</c:v>
                </c:pt>
                <c:pt idx="50">
                  <c:v>570.0000000000001</c:v>
                </c:pt>
                <c:pt idx="51">
                  <c:v>62.5</c:v>
                </c:pt>
                <c:pt idx="52">
                  <c:v>7.357142857142857</c:v>
                </c:pt>
                <c:pt idx="53">
                  <c:v>107.28571428571429</c:v>
                </c:pt>
                <c:pt idx="54">
                  <c:v>71.71428571428572</c:v>
                </c:pt>
                <c:pt idx="55">
                  <c:v>61.142857142857146</c:v>
                </c:pt>
                <c:pt idx="56">
                  <c:v>8.428571428571427</c:v>
                </c:pt>
                <c:pt idx="57">
                  <c:v>58.42857142857142</c:v>
                </c:pt>
                <c:pt idx="58">
                  <c:v>13.785714285714286</c:v>
                </c:pt>
                <c:pt idx="59">
                  <c:v>7.071428571428571</c:v>
                </c:pt>
                <c:pt idx="60">
                  <c:v>27.92857142857143</c:v>
                </c:pt>
                <c:pt idx="61">
                  <c:v>16.714285714285715</c:v>
                </c:pt>
                <c:pt idx="62">
                  <c:v>34.57142857142857</c:v>
                </c:pt>
                <c:pt idx="63">
                  <c:v>8.142857142857142</c:v>
                </c:pt>
                <c:pt idx="64">
                  <c:v>15.928571428571427</c:v>
                </c:pt>
                <c:pt idx="65">
                  <c:v>121.71428571428571</c:v>
                </c:pt>
                <c:pt idx="66">
                  <c:v>107.57142857142857</c:v>
                </c:pt>
                <c:pt idx="67">
                  <c:v>162.5</c:v>
                </c:pt>
                <c:pt idx="68">
                  <c:v>47.85714285714286</c:v>
                </c:pt>
                <c:pt idx="69">
                  <c:v>10.499999999999998</c:v>
                </c:pt>
                <c:pt idx="70">
                  <c:v>12.785714285714286</c:v>
                </c:pt>
                <c:pt idx="71">
                  <c:v>8.214285714285714</c:v>
                </c:pt>
                <c:pt idx="72">
                  <c:v>42.857142857142854</c:v>
                </c:pt>
                <c:pt idx="73">
                  <c:v>154.78571428571428</c:v>
                </c:pt>
                <c:pt idx="74">
                  <c:v>178.07142857142858</c:v>
                </c:pt>
                <c:pt idx="75">
                  <c:v>80.28571428571429</c:v>
                </c:pt>
                <c:pt idx="76">
                  <c:v>295.5</c:v>
                </c:pt>
                <c:pt idx="77">
                  <c:v>82.35714285714286</c:v>
                </c:pt>
                <c:pt idx="78">
                  <c:v>188.2857142857143</c:v>
                </c:pt>
                <c:pt idx="79">
                  <c:v>30.714285714285715</c:v>
                </c:pt>
                <c:pt idx="80">
                  <c:v>72.57142857142858</c:v>
                </c:pt>
                <c:pt idx="81">
                  <c:v>56.142857142857146</c:v>
                </c:pt>
                <c:pt idx="82">
                  <c:v>18.714285714285715</c:v>
                </c:pt>
                <c:pt idx="83">
                  <c:v>15.142857142857142</c:v>
                </c:pt>
                <c:pt idx="84">
                  <c:v>6.071428571428572</c:v>
                </c:pt>
                <c:pt idx="85">
                  <c:v>31.642857142857146</c:v>
                </c:pt>
                <c:pt idx="86">
                  <c:v>201.7142857142857</c:v>
                </c:pt>
                <c:pt idx="87">
                  <c:v>162.35714285714286</c:v>
                </c:pt>
                <c:pt idx="88">
                  <c:v>19.92857142857143</c:v>
                </c:pt>
                <c:pt idx="89">
                  <c:v>37.85714285714286</c:v>
                </c:pt>
                <c:pt idx="90">
                  <c:v>33.857142857142854</c:v>
                </c:pt>
                <c:pt idx="91">
                  <c:v>146.07142857142858</c:v>
                </c:pt>
                <c:pt idx="92">
                  <c:v>65.71428571428571</c:v>
                </c:pt>
                <c:pt idx="93">
                  <c:v>11.571428571428571</c:v>
                </c:pt>
                <c:pt idx="94">
                  <c:v>566.4285714285714</c:v>
                </c:pt>
                <c:pt idx="95">
                  <c:v>13.428571428571429</c:v>
                </c:pt>
                <c:pt idx="96">
                  <c:v>12.857142857142858</c:v>
                </c:pt>
                <c:pt idx="97">
                  <c:v>14.428571428571429</c:v>
                </c:pt>
                <c:pt idx="98">
                  <c:v>76.07142857142857</c:v>
                </c:pt>
                <c:pt idx="99">
                  <c:v>6.642857142857143</c:v>
                </c:pt>
                <c:pt idx="100">
                  <c:v>29.428571428571427</c:v>
                </c:pt>
                <c:pt idx="101">
                  <c:v>59</c:v>
                </c:pt>
                <c:pt idx="102">
                  <c:v>96.42857142857143</c:v>
                </c:pt>
                <c:pt idx="103">
                  <c:v>129.35714285714286</c:v>
                </c:pt>
                <c:pt idx="104">
                  <c:v>15.5</c:v>
                </c:pt>
                <c:pt idx="105">
                  <c:v>39.92857142857143</c:v>
                </c:pt>
                <c:pt idx="106">
                  <c:v>117.35714285714286</c:v>
                </c:pt>
                <c:pt idx="107">
                  <c:v>39.142857142857146</c:v>
                </c:pt>
                <c:pt idx="108">
                  <c:v>24.071428571428573</c:v>
                </c:pt>
                <c:pt idx="109">
                  <c:v>14.642857142857142</c:v>
                </c:pt>
                <c:pt idx="110">
                  <c:v>16.357142857142858</c:v>
                </c:pt>
                <c:pt idx="111">
                  <c:v>19.5</c:v>
                </c:pt>
                <c:pt idx="112">
                  <c:v>16.785714285714285</c:v>
                </c:pt>
                <c:pt idx="113">
                  <c:v>354.8571428571429</c:v>
                </c:pt>
                <c:pt idx="114">
                  <c:v>596.4285714285714</c:v>
                </c:pt>
                <c:pt idx="115">
                  <c:v>64.78571428571429</c:v>
                </c:pt>
                <c:pt idx="116">
                  <c:v>12.64285714285714</c:v>
                </c:pt>
                <c:pt idx="117">
                  <c:v>108.71428571428572</c:v>
                </c:pt>
                <c:pt idx="118">
                  <c:v>35.57142857142858</c:v>
                </c:pt>
                <c:pt idx="120">
                  <c:v>114.71428571428572</c:v>
                </c:pt>
                <c:pt idx="121">
                  <c:v>7.785714285714286</c:v>
                </c:pt>
                <c:pt idx="122">
                  <c:v>164.5</c:v>
                </c:pt>
                <c:pt idx="123">
                  <c:v>90.64285714285714</c:v>
                </c:pt>
                <c:pt idx="124">
                  <c:v>180.64285714285714</c:v>
                </c:pt>
                <c:pt idx="125">
                  <c:v>19.142857142857146</c:v>
                </c:pt>
                <c:pt idx="126">
                  <c:v>58.28571428571428</c:v>
                </c:pt>
                <c:pt idx="127">
                  <c:v>84.5</c:v>
                </c:pt>
                <c:pt idx="128">
                  <c:v>154.78571428571428</c:v>
                </c:pt>
                <c:pt idx="129">
                  <c:v>8</c:v>
                </c:pt>
                <c:pt idx="130">
                  <c:v>47.07142857142858</c:v>
                </c:pt>
                <c:pt idx="131">
                  <c:v>33.71428571428571</c:v>
                </c:pt>
                <c:pt idx="132">
                  <c:v>181.35714285714286</c:v>
                </c:pt>
                <c:pt idx="133">
                  <c:v>84.8592857142857</c:v>
                </c:pt>
                <c:pt idx="134">
                  <c:v>96.19285714285715</c:v>
                </c:pt>
                <c:pt idx="135">
                  <c:v>257.92857142857144</c:v>
                </c:pt>
                <c:pt idx="137">
                  <c:v>324.5</c:v>
                </c:pt>
                <c:pt idx="138">
                  <c:v>259.07142857142856</c:v>
                </c:pt>
                <c:pt idx="139">
                  <c:v>5.285714285714285</c:v>
                </c:pt>
                <c:pt idx="140">
                  <c:v>786.3571428571429</c:v>
                </c:pt>
                <c:pt idx="141">
                  <c:v>89.28571428571429</c:v>
                </c:pt>
                <c:pt idx="142">
                  <c:v>54.142857142857146</c:v>
                </c:pt>
                <c:pt idx="143">
                  <c:v>17.92857142857143</c:v>
                </c:pt>
                <c:pt idx="144">
                  <c:v>15.071428571428571</c:v>
                </c:pt>
                <c:pt idx="145">
                  <c:v>79.21428571428571</c:v>
                </c:pt>
              </c:numCache>
            </c:numRef>
          </c:val>
          <c:smooth val="0"/>
        </c:ser>
        <c:marker val="1"/>
        <c:axId val="14305229"/>
        <c:axId val="61638198"/>
      </c:lineChart>
      <c:dateAx>
        <c:axId val="14305229"/>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1638198"/>
        <c:crosses val="autoZero"/>
        <c:auto val="0"/>
        <c:baseTimeUnit val="days"/>
        <c:majorUnit val="12"/>
        <c:majorTimeUnit val="months"/>
        <c:minorUnit val="12"/>
        <c:minorTimeUnit val="months"/>
        <c:noMultiLvlLbl val="0"/>
      </c:dateAx>
      <c:valAx>
        <c:axId val="61638198"/>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430522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a:t>
            </a:r>
            <a:r>
              <a:rPr lang="en-US" cap="none" sz="1200" b="1" i="0" u="none" baseline="30000">
                <a:solidFill>
                  <a:srgbClr val="000000"/>
                </a:solidFill>
                <a:latin typeface="Arial"/>
                <a:ea typeface="Arial"/>
                <a:cs typeface="Arial"/>
              </a:rPr>
              <a:t>18</a:t>
            </a:r>
            <a:r>
              <a:rPr lang="en-US" cap="none" sz="1200" b="1" i="0" u="none" baseline="0">
                <a:solidFill>
                  <a:srgbClr val="000000"/>
                </a:solidFill>
                <a:latin typeface="Arial"/>
                <a:ea typeface="Arial"/>
                <a:cs typeface="Arial"/>
              </a:rPr>
              <a:t>O</a:t>
            </a:r>
          </a:p>
        </c:rich>
      </c:tx>
      <c:layout>
        <c:manualLayout>
          <c:xMode val="factor"/>
          <c:yMode val="factor"/>
          <c:x val="0.00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data'!$B$96:$B$153</c:f>
              <c:strCache>
                <c:ptCount val="58"/>
                <c:pt idx="0">
                  <c:v>34857</c:v>
                </c:pt>
                <c:pt idx="1">
                  <c:v>34864</c:v>
                </c:pt>
                <c:pt idx="2">
                  <c:v>34878</c:v>
                </c:pt>
                <c:pt idx="3">
                  <c:v>34885</c:v>
                </c:pt>
                <c:pt idx="4">
                  <c:v>34892</c:v>
                </c:pt>
                <c:pt idx="5">
                  <c:v>34899</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35220</c:v>
                </c:pt>
                <c:pt idx="19">
                  <c:v>35227</c:v>
                </c:pt>
                <c:pt idx="20">
                  <c:v>35234</c:v>
                </c:pt>
                <c:pt idx="21">
                  <c:v>35241</c:v>
                </c:pt>
                <c:pt idx="22">
                  <c:v>35248</c:v>
                </c:pt>
                <c:pt idx="23">
                  <c:v>35255</c:v>
                </c:pt>
                <c:pt idx="24">
                  <c:v>35262</c:v>
                </c:pt>
                <c:pt idx="25">
                  <c:v>35283</c:v>
                </c:pt>
                <c:pt idx="26">
                  <c:v>35290</c:v>
                </c:pt>
                <c:pt idx="27">
                  <c:v>35297</c:v>
                </c:pt>
                <c:pt idx="28">
                  <c:v>35304</c:v>
                </c:pt>
                <c:pt idx="29">
                  <c:v>35311</c:v>
                </c:pt>
                <c:pt idx="30">
                  <c:v>35318</c:v>
                </c:pt>
                <c:pt idx="31">
                  <c:v>35325</c:v>
                </c:pt>
                <c:pt idx="32">
                  <c:v>35332</c:v>
                </c:pt>
                <c:pt idx="33">
                  <c:v>35339</c:v>
                </c:pt>
                <c:pt idx="34">
                  <c:v>35346</c:v>
                </c:pt>
                <c:pt idx="35">
                  <c:v>35353</c:v>
                </c:pt>
                <c:pt idx="36">
                  <c:v>35360</c:v>
                </c:pt>
                <c:pt idx="37">
                  <c:v>35367</c:v>
                </c:pt>
                <c:pt idx="38">
                  <c:v>35567</c:v>
                </c:pt>
                <c:pt idx="39">
                  <c:v>35574</c:v>
                </c:pt>
                <c:pt idx="40">
                  <c:v>35582</c:v>
                </c:pt>
                <c:pt idx="41">
                  <c:v>35589</c:v>
                </c:pt>
                <c:pt idx="42">
                  <c:v>35596</c:v>
                </c:pt>
                <c:pt idx="43">
                  <c:v>35603</c:v>
                </c:pt>
                <c:pt idx="44">
                  <c:v>35617</c:v>
                </c:pt>
                <c:pt idx="45">
                  <c:v>35624</c:v>
                </c:pt>
                <c:pt idx="46">
                  <c:v>35631</c:v>
                </c:pt>
                <c:pt idx="47">
                  <c:v>35638</c:v>
                </c:pt>
                <c:pt idx="48">
                  <c:v>35652</c:v>
                </c:pt>
                <c:pt idx="49">
                  <c:v>35659</c:v>
                </c:pt>
                <c:pt idx="50">
                  <c:v>35666</c:v>
                </c:pt>
                <c:pt idx="51">
                  <c:v>35687</c:v>
                </c:pt>
                <c:pt idx="52">
                  <c:v>35694</c:v>
                </c:pt>
                <c:pt idx="53">
                  <c:v>35701</c:v>
                </c:pt>
                <c:pt idx="54">
                  <c:v>35708</c:v>
                </c:pt>
                <c:pt idx="55">
                  <c:v>35715</c:v>
                </c:pt>
                <c:pt idx="56">
                  <c:v>35722</c:v>
                </c:pt>
                <c:pt idx="57">
                  <c:v>35729</c:v>
                </c:pt>
              </c:strCache>
            </c:strRef>
          </c:cat>
          <c:val>
            <c:numRef>
              <c:f>'Filter Gauge 3 data'!$AA$96:$AA$153</c:f>
              <c:numCache>
                <c:ptCount val="58"/>
                <c:pt idx="0">
                  <c:v>-6.24</c:v>
                </c:pt>
                <c:pt idx="1">
                  <c:v>-6.45</c:v>
                </c:pt>
                <c:pt idx="2">
                  <c:v>-5.53</c:v>
                </c:pt>
                <c:pt idx="3">
                  <c:v>-5.18</c:v>
                </c:pt>
                <c:pt idx="4">
                  <c:v>-6.59</c:v>
                </c:pt>
                <c:pt idx="5">
                  <c:v>-6.68</c:v>
                </c:pt>
                <c:pt idx="6">
                  <c:v>-4.18</c:v>
                </c:pt>
                <c:pt idx="7">
                  <c:v>-5.98</c:v>
                </c:pt>
                <c:pt idx="8">
                  <c:v>-7.31</c:v>
                </c:pt>
                <c:pt idx="9">
                  <c:v>-12.64</c:v>
                </c:pt>
                <c:pt idx="10">
                  <c:v>-7.69</c:v>
                </c:pt>
                <c:pt idx="11">
                  <c:v>-9.56</c:v>
                </c:pt>
                <c:pt idx="12">
                  <c:v>-9.4</c:v>
                </c:pt>
                <c:pt idx="13">
                  <c:v>-8.73</c:v>
                </c:pt>
                <c:pt idx="14">
                  <c:v>-7.06</c:v>
                </c:pt>
                <c:pt idx="15">
                  <c:v>-6.73</c:v>
                </c:pt>
                <c:pt idx="16">
                  <c:v>-9.22</c:v>
                </c:pt>
                <c:pt idx="17">
                  <c:v>-6.67</c:v>
                </c:pt>
                <c:pt idx="18">
                  <c:v>-6.02</c:v>
                </c:pt>
                <c:pt idx="19">
                  <c:v>-8.58</c:v>
                </c:pt>
                <c:pt idx="20">
                  <c:v>-6.02</c:v>
                </c:pt>
                <c:pt idx="21">
                  <c:v>-7.62</c:v>
                </c:pt>
                <c:pt idx="22">
                  <c:v>-8.32</c:v>
                </c:pt>
                <c:pt idx="23">
                  <c:v>-4.323502778998387</c:v>
                </c:pt>
                <c:pt idx="24">
                  <c:v>-6.247392121559184</c:v>
                </c:pt>
                <c:pt idx="25">
                  <c:v>-5.771002355305977</c:v>
                </c:pt>
                <c:pt idx="26">
                  <c:v>-4.062094907455321</c:v>
                </c:pt>
                <c:pt idx="27">
                  <c:v>-7.641412043790294</c:v>
                </c:pt>
                <c:pt idx="28">
                  <c:v>-5.2728592583218585</c:v>
                </c:pt>
                <c:pt idx="29">
                  <c:v>-4.5442803028817345</c:v>
                </c:pt>
                <c:pt idx="30">
                  <c:v>-6.41594834192239</c:v>
                </c:pt>
                <c:pt idx="32">
                  <c:v>-5.6096205935949355</c:v>
                </c:pt>
                <c:pt idx="33">
                  <c:v>-7.12038909751998</c:v>
                </c:pt>
                <c:pt idx="34">
                  <c:v>-8.609301117733196</c:v>
                </c:pt>
                <c:pt idx="35">
                  <c:v>-9.84359155187633</c:v>
                </c:pt>
                <c:pt idx="36">
                  <c:v>-7.074712644886731</c:v>
                </c:pt>
                <c:pt idx="37">
                  <c:v>-10.047503436714079</c:v>
                </c:pt>
                <c:pt idx="38">
                  <c:v>-5.575</c:v>
                </c:pt>
                <c:pt idx="39">
                  <c:v>-3.979</c:v>
                </c:pt>
                <c:pt idx="40">
                  <c:v>-7.644</c:v>
                </c:pt>
                <c:pt idx="41">
                  <c:v>-7.627</c:v>
                </c:pt>
                <c:pt idx="42">
                  <c:v>-8.715</c:v>
                </c:pt>
                <c:pt idx="43">
                  <c:v>-6.093</c:v>
                </c:pt>
                <c:pt idx="44">
                  <c:v>-4.069</c:v>
                </c:pt>
                <c:pt idx="45">
                  <c:v>-6.59140844812807</c:v>
                </c:pt>
                <c:pt idx="46">
                  <c:v>-8.68198936673047</c:v>
                </c:pt>
                <c:pt idx="47">
                  <c:v>-5.972384403107355</c:v>
                </c:pt>
                <c:pt idx="49">
                  <c:v>-5.448983986028065</c:v>
                </c:pt>
                <c:pt idx="50">
                  <c:v>-7.198625461713605</c:v>
                </c:pt>
                <c:pt idx="51">
                  <c:v>-10.074173796693927</c:v>
                </c:pt>
                <c:pt idx="53">
                  <c:v>-4.615779143927254</c:v>
                </c:pt>
                <c:pt idx="54">
                  <c:v>-6.893256812324737</c:v>
                </c:pt>
                <c:pt idx="55">
                  <c:v>-8.904969354014066</c:v>
                </c:pt>
                <c:pt idx="56">
                  <c:v>-4.759540281809184</c:v>
                </c:pt>
                <c:pt idx="57">
                  <c:v>-5.443308410408399</c:v>
                </c:pt>
              </c:numCache>
            </c:numRef>
          </c:val>
          <c:smooth val="0"/>
        </c:ser>
        <c:marker val="1"/>
        <c:axId val="17872871"/>
        <c:axId val="26638112"/>
      </c:lineChart>
      <c:dateAx>
        <c:axId val="17872871"/>
        <c:scaling>
          <c:orientation val="minMax"/>
          <c:max val="35796"/>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8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6638112"/>
        <c:crosses val="autoZero"/>
        <c:auto val="0"/>
        <c:baseTimeUnit val="days"/>
        <c:majorUnit val="12"/>
        <c:majorTimeUnit val="months"/>
        <c:minorUnit val="12"/>
        <c:minorTimeUnit val="months"/>
        <c:noMultiLvlLbl val="0"/>
      </c:dateAx>
      <c:valAx>
        <c:axId val="26638112"/>
        <c:scaling>
          <c:orientation val="minMax"/>
        </c:scaling>
        <c:axPos val="l"/>
        <c:title>
          <c:tx>
            <c:rich>
              <a:bodyPr vert="horz" rot="-5400000" anchor="ctr"/>
              <a:lstStyle/>
              <a:p>
                <a:pPr algn="ctr">
                  <a:defRPr/>
                </a:pPr>
                <a:r>
                  <a:rPr lang="en-US" cap="none" sz="1075" b="1" i="0" u="none" baseline="30000">
                    <a:solidFill>
                      <a:srgbClr val="000000"/>
                    </a:solidFill>
                    <a:latin typeface="Arial"/>
                    <a:ea typeface="Arial"/>
                    <a:cs typeface="Arial"/>
                  </a:rPr>
                  <a:t>18</a:t>
                </a:r>
                <a:r>
                  <a:rPr lang="en-US" cap="none" sz="1075" b="1" i="0" u="none" baseline="0">
                    <a:solidFill>
                      <a:srgbClr val="000000"/>
                    </a:solidFill>
                    <a:latin typeface="Arial"/>
                    <a:ea typeface="Arial"/>
                    <a:cs typeface="Arial"/>
                  </a:rPr>
                  <a:t>O</a:t>
                </a:r>
              </a:p>
            </c:rich>
          </c:tx>
          <c:layout>
            <c:manualLayout>
              <c:xMode val="factor"/>
              <c:yMode val="factor"/>
              <c:x val="-0.003"/>
              <c:y val="-0.002"/>
            </c:manualLayout>
          </c:layout>
          <c:overlay val="0"/>
          <c:spPr>
            <a:noFill/>
            <a:ln>
              <a:noFill/>
            </a:ln>
          </c:spPr>
        </c:title>
        <c:delete val="0"/>
        <c:numFmt formatCode="0" sourceLinked="0"/>
        <c:majorTickMark val="out"/>
        <c:minorTickMark val="none"/>
        <c:tickLblPos val="nextTo"/>
        <c:spPr>
          <a:ln w="3175">
            <a:solidFill>
              <a:srgbClr val="000000"/>
            </a:solidFill>
          </a:ln>
        </c:spPr>
        <c:crossAx val="17872871"/>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pH</a:t>
            </a:r>
          </a:p>
        </c:rich>
      </c:tx>
      <c:layout>
        <c:manualLayout>
          <c:xMode val="factor"/>
          <c:yMode val="factor"/>
          <c:x val="0.00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data'!$T$8:$T$153</c:f>
              <c:numCache>
                <c:ptCount val="146"/>
                <c:pt idx="0">
                  <c:v>5.34</c:v>
                </c:pt>
                <c:pt idx="1">
                  <c:v>4.4</c:v>
                </c:pt>
                <c:pt idx="2">
                  <c:v>4.79</c:v>
                </c:pt>
                <c:pt idx="3">
                  <c:v>5.11</c:v>
                </c:pt>
                <c:pt idx="4">
                  <c:v>4.68</c:v>
                </c:pt>
                <c:pt idx="5">
                  <c:v>4.87</c:v>
                </c:pt>
                <c:pt idx="6">
                  <c:v>5.41</c:v>
                </c:pt>
                <c:pt idx="7">
                  <c:v>4.23</c:v>
                </c:pt>
                <c:pt idx="8">
                  <c:v>4.3</c:v>
                </c:pt>
                <c:pt idx="9">
                  <c:v>5.77</c:v>
                </c:pt>
                <c:pt idx="10">
                  <c:v>5.83</c:v>
                </c:pt>
                <c:pt idx="11">
                  <c:v>5.83</c:v>
                </c:pt>
                <c:pt idx="12">
                  <c:v>5.18</c:v>
                </c:pt>
                <c:pt idx="13">
                  <c:v>4.97</c:v>
                </c:pt>
                <c:pt idx="14">
                  <c:v>5.04</c:v>
                </c:pt>
                <c:pt idx="15">
                  <c:v>4.23</c:v>
                </c:pt>
                <c:pt idx="16">
                  <c:v>4.94</c:v>
                </c:pt>
                <c:pt idx="17">
                  <c:v>4.21</c:v>
                </c:pt>
                <c:pt idx="18">
                  <c:v>4.25</c:v>
                </c:pt>
                <c:pt idx="19">
                  <c:v>3.89</c:v>
                </c:pt>
                <c:pt idx="20">
                  <c:v>3.86</c:v>
                </c:pt>
                <c:pt idx="21">
                  <c:v>5.78</c:v>
                </c:pt>
                <c:pt idx="22">
                  <c:v>5.98</c:v>
                </c:pt>
                <c:pt idx="23">
                  <c:v>5.86</c:v>
                </c:pt>
                <c:pt idx="24">
                  <c:v>4.68</c:v>
                </c:pt>
                <c:pt idx="25">
                  <c:v>4.66</c:v>
                </c:pt>
                <c:pt idx="26">
                  <c:v>3.57</c:v>
                </c:pt>
                <c:pt idx="27">
                  <c:v>5.6</c:v>
                </c:pt>
                <c:pt idx="28">
                  <c:v>5</c:v>
                </c:pt>
                <c:pt idx="29">
                  <c:v>3.89</c:v>
                </c:pt>
                <c:pt idx="30">
                  <c:v>5.44</c:v>
                </c:pt>
                <c:pt idx="31">
                  <c:v>3.29</c:v>
                </c:pt>
                <c:pt idx="32">
                  <c:v>4.834</c:v>
                </c:pt>
                <c:pt idx="33">
                  <c:v>4.552</c:v>
                </c:pt>
                <c:pt idx="34">
                  <c:v>4.359</c:v>
                </c:pt>
                <c:pt idx="35">
                  <c:v>5.45</c:v>
                </c:pt>
                <c:pt idx="36">
                  <c:v>5.29</c:v>
                </c:pt>
                <c:pt idx="37">
                  <c:v>5.09</c:v>
                </c:pt>
                <c:pt idx="38">
                  <c:v>5.28</c:v>
                </c:pt>
                <c:pt idx="39">
                  <c:v>4.75</c:v>
                </c:pt>
                <c:pt idx="40">
                  <c:v>5.5</c:v>
                </c:pt>
                <c:pt idx="41">
                  <c:v>4.776</c:v>
                </c:pt>
                <c:pt idx="42">
                  <c:v>5.86</c:v>
                </c:pt>
                <c:pt idx="43">
                  <c:v>4.926</c:v>
                </c:pt>
                <c:pt idx="44">
                  <c:v>5.17</c:v>
                </c:pt>
                <c:pt idx="45">
                  <c:v>4.143</c:v>
                </c:pt>
                <c:pt idx="46">
                  <c:v>5.18</c:v>
                </c:pt>
                <c:pt idx="47">
                  <c:v>5.24</c:v>
                </c:pt>
                <c:pt idx="48">
                  <c:v>4.451</c:v>
                </c:pt>
                <c:pt idx="49">
                  <c:v>4.257</c:v>
                </c:pt>
                <c:pt idx="50">
                  <c:v>3.682</c:v>
                </c:pt>
                <c:pt idx="51">
                  <c:v>4.288</c:v>
                </c:pt>
                <c:pt idx="52">
                  <c:v>5.58</c:v>
                </c:pt>
                <c:pt idx="53">
                  <c:v>4.059</c:v>
                </c:pt>
                <c:pt idx="54">
                  <c:v>4.553</c:v>
                </c:pt>
                <c:pt idx="55">
                  <c:v>5.78</c:v>
                </c:pt>
                <c:pt idx="56">
                  <c:v>5.62</c:v>
                </c:pt>
                <c:pt idx="57">
                  <c:v>4.348</c:v>
                </c:pt>
                <c:pt idx="58">
                  <c:v>5.79</c:v>
                </c:pt>
                <c:pt idx="59">
                  <c:v>6.14</c:v>
                </c:pt>
                <c:pt idx="60">
                  <c:v>5.17</c:v>
                </c:pt>
                <c:pt idx="61">
                  <c:v>5.74</c:v>
                </c:pt>
                <c:pt idx="62">
                  <c:v>6.02</c:v>
                </c:pt>
                <c:pt idx="63">
                  <c:v>5.79</c:v>
                </c:pt>
                <c:pt idx="64">
                  <c:v>5.68</c:v>
                </c:pt>
                <c:pt idx="65">
                  <c:v>4.175</c:v>
                </c:pt>
                <c:pt idx="66">
                  <c:v>4.6</c:v>
                </c:pt>
                <c:pt idx="67">
                  <c:v>4.117</c:v>
                </c:pt>
                <c:pt idx="68">
                  <c:v>4.609</c:v>
                </c:pt>
                <c:pt idx="69">
                  <c:v>5.26</c:v>
                </c:pt>
                <c:pt idx="70">
                  <c:v>6.665</c:v>
                </c:pt>
                <c:pt idx="71">
                  <c:v>5.944</c:v>
                </c:pt>
                <c:pt idx="72">
                  <c:v>4.849</c:v>
                </c:pt>
                <c:pt idx="73">
                  <c:v>4.758</c:v>
                </c:pt>
                <c:pt idx="74">
                  <c:v>4.206</c:v>
                </c:pt>
                <c:pt idx="75">
                  <c:v>4.873</c:v>
                </c:pt>
                <c:pt idx="76">
                  <c:v>4.461</c:v>
                </c:pt>
                <c:pt idx="77">
                  <c:v>5.715</c:v>
                </c:pt>
                <c:pt idx="78">
                  <c:v>4.287</c:v>
                </c:pt>
                <c:pt idx="79">
                  <c:v>5.247</c:v>
                </c:pt>
                <c:pt idx="80">
                  <c:v>4.62</c:v>
                </c:pt>
                <c:pt idx="81">
                  <c:v>5.281</c:v>
                </c:pt>
                <c:pt idx="82">
                  <c:v>5.352</c:v>
                </c:pt>
                <c:pt idx="83">
                  <c:v>5.33</c:v>
                </c:pt>
                <c:pt idx="84">
                  <c:v>5.832</c:v>
                </c:pt>
                <c:pt idx="85">
                  <c:v>5.514</c:v>
                </c:pt>
                <c:pt idx="86">
                  <c:v>4.415</c:v>
                </c:pt>
                <c:pt idx="87">
                  <c:v>4.002</c:v>
                </c:pt>
                <c:pt idx="88">
                  <c:v>5.29</c:v>
                </c:pt>
                <c:pt idx="89">
                  <c:v>5.54</c:v>
                </c:pt>
                <c:pt idx="90">
                  <c:v>5.47</c:v>
                </c:pt>
                <c:pt idx="91">
                  <c:v>4.965</c:v>
                </c:pt>
                <c:pt idx="92">
                  <c:v>4.599</c:v>
                </c:pt>
                <c:pt idx="93">
                  <c:v>6.05</c:v>
                </c:pt>
                <c:pt idx="94">
                  <c:v>6.17</c:v>
                </c:pt>
                <c:pt idx="95">
                  <c:v>5.85</c:v>
                </c:pt>
                <c:pt idx="96">
                  <c:v>5.09</c:v>
                </c:pt>
                <c:pt idx="97">
                  <c:v>5.28</c:v>
                </c:pt>
                <c:pt idx="98">
                  <c:v>5.19</c:v>
                </c:pt>
                <c:pt idx="99">
                  <c:v>5.99</c:v>
                </c:pt>
                <c:pt idx="100">
                  <c:v>5.08</c:v>
                </c:pt>
                <c:pt idx="101">
                  <c:v>5.3</c:v>
                </c:pt>
                <c:pt idx="102">
                  <c:v>4.516</c:v>
                </c:pt>
                <c:pt idx="103">
                  <c:v>4.367</c:v>
                </c:pt>
                <c:pt idx="104">
                  <c:v>5.37</c:v>
                </c:pt>
                <c:pt idx="105">
                  <c:v>5.6</c:v>
                </c:pt>
                <c:pt idx="106">
                  <c:v>5.26</c:v>
                </c:pt>
                <c:pt idx="107">
                  <c:v>5.52</c:v>
                </c:pt>
                <c:pt idx="108">
                  <c:v>5.73</c:v>
                </c:pt>
                <c:pt idx="109">
                  <c:v>5.96</c:v>
                </c:pt>
                <c:pt idx="110">
                  <c:v>6</c:v>
                </c:pt>
                <c:pt idx="111">
                  <c:v>5.77</c:v>
                </c:pt>
                <c:pt idx="112">
                  <c:v>5.73</c:v>
                </c:pt>
                <c:pt idx="113">
                  <c:v>4.657</c:v>
                </c:pt>
                <c:pt idx="114">
                  <c:v>4.823</c:v>
                </c:pt>
                <c:pt idx="115">
                  <c:v>4.434</c:v>
                </c:pt>
                <c:pt idx="116">
                  <c:v>5.99</c:v>
                </c:pt>
                <c:pt idx="117">
                  <c:v>6.08</c:v>
                </c:pt>
                <c:pt idx="118">
                  <c:v>5.79</c:v>
                </c:pt>
                <c:pt idx="119">
                  <c:v>4.235</c:v>
                </c:pt>
                <c:pt idx="120">
                  <c:v>5.45</c:v>
                </c:pt>
                <c:pt idx="121">
                  <c:v>5.88</c:v>
                </c:pt>
                <c:pt idx="122">
                  <c:v>5.14</c:v>
                </c:pt>
                <c:pt idx="123">
                  <c:v>4.366</c:v>
                </c:pt>
                <c:pt idx="124">
                  <c:v>4.259</c:v>
                </c:pt>
                <c:pt idx="125">
                  <c:v>5.08</c:v>
                </c:pt>
                <c:pt idx="126">
                  <c:v>4.463</c:v>
                </c:pt>
                <c:pt idx="127">
                  <c:v>5.34</c:v>
                </c:pt>
                <c:pt idx="128">
                  <c:v>4.482</c:v>
                </c:pt>
                <c:pt idx="129">
                  <c:v>5.27</c:v>
                </c:pt>
                <c:pt idx="130">
                  <c:v>4.694</c:v>
                </c:pt>
                <c:pt idx="131">
                  <c:v>5.05</c:v>
                </c:pt>
                <c:pt idx="132">
                  <c:v>5.33</c:v>
                </c:pt>
                <c:pt idx="133">
                  <c:v>5.256</c:v>
                </c:pt>
                <c:pt idx="134">
                  <c:v>5.571</c:v>
                </c:pt>
                <c:pt idx="135">
                  <c:v>6.247</c:v>
                </c:pt>
                <c:pt idx="137">
                  <c:v>6.315</c:v>
                </c:pt>
                <c:pt idx="138">
                  <c:v>5.802</c:v>
                </c:pt>
                <c:pt idx="139">
                  <c:v>6.396</c:v>
                </c:pt>
                <c:pt idx="141">
                  <c:v>5.701</c:v>
                </c:pt>
                <c:pt idx="142">
                  <c:v>5.487</c:v>
                </c:pt>
                <c:pt idx="143">
                  <c:v>4.777</c:v>
                </c:pt>
                <c:pt idx="144">
                  <c:v>5.506</c:v>
                </c:pt>
                <c:pt idx="145">
                  <c:v>5.579</c:v>
                </c:pt>
              </c:numCache>
            </c:numRef>
          </c:val>
          <c:smooth val="0"/>
        </c:ser>
        <c:marker val="1"/>
        <c:axId val="38416417"/>
        <c:axId val="10203434"/>
      </c:lineChart>
      <c:dateAx>
        <c:axId val="38416417"/>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0203434"/>
        <c:crosses val="autoZero"/>
        <c:auto val="0"/>
        <c:baseTimeUnit val="days"/>
        <c:majorUnit val="12"/>
        <c:majorTimeUnit val="months"/>
        <c:minorUnit val="12"/>
        <c:minorTimeUnit val="months"/>
        <c:noMultiLvlLbl val="0"/>
      </c:dateAx>
      <c:valAx>
        <c:axId val="10203434"/>
        <c:scaling>
          <c:orientation val="minMax"/>
          <c:min val="3"/>
        </c:scaling>
        <c:axPos val="l"/>
        <c:title>
          <c:tx>
            <c:rich>
              <a:bodyPr vert="horz" rot="-5400000" anchor="ctr"/>
              <a:lstStyle/>
              <a:p>
                <a:pPr algn="ctr">
                  <a:defRPr/>
                </a:pPr>
                <a:r>
                  <a:rPr lang="en-US" cap="none" sz="1075" b="1" i="0" u="none" baseline="0">
                    <a:solidFill>
                      <a:srgbClr val="000000"/>
                    </a:solidFill>
                    <a:latin typeface="Arial"/>
                    <a:ea typeface="Arial"/>
                    <a:cs typeface="Arial"/>
                  </a:rPr>
                  <a:t>pH</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3841641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Alkalinity</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data'!$AY$8:$AY$153</c:f>
              <c:numCache>
                <c:ptCount val="146"/>
                <c:pt idx="0">
                  <c:v>-127.76313903487815</c:v>
                </c:pt>
                <c:pt idx="1">
                  <c:v>-70.27050485746138</c:v>
                </c:pt>
                <c:pt idx="2">
                  <c:v>-21.353101608536406</c:v>
                </c:pt>
                <c:pt idx="3">
                  <c:v>-148.1103081700909</c:v>
                </c:pt>
                <c:pt idx="4">
                  <c:v>-80.19031692944736</c:v>
                </c:pt>
                <c:pt idx="5">
                  <c:v>-20.031135531135533</c:v>
                </c:pt>
                <c:pt idx="6">
                  <c:v>56.53607262302913</c:v>
                </c:pt>
                <c:pt idx="7">
                  <c:v>-85.48150581302752</c:v>
                </c:pt>
                <c:pt idx="8">
                  <c:v>-98.06714843127887</c:v>
                </c:pt>
                <c:pt idx="9">
                  <c:v>-5.205387004300064</c:v>
                </c:pt>
                <c:pt idx="10">
                  <c:v>-228.64996416626852</c:v>
                </c:pt>
                <c:pt idx="11">
                  <c:v>-5.868012422360266</c:v>
                </c:pt>
                <c:pt idx="12">
                  <c:v>-4.302396878483876</c:v>
                </c:pt>
                <c:pt idx="13">
                  <c:v>-51.78631151457239</c:v>
                </c:pt>
                <c:pt idx="14">
                  <c:v>-40.20013139034879</c:v>
                </c:pt>
                <c:pt idx="15">
                  <c:v>-125.27777114190157</c:v>
                </c:pt>
                <c:pt idx="16">
                  <c:v>-75.3621396719223</c:v>
                </c:pt>
                <c:pt idx="17">
                  <c:v>-115.99139990444337</c:v>
                </c:pt>
                <c:pt idx="18">
                  <c:v>-77.03812310877527</c:v>
                </c:pt>
                <c:pt idx="19">
                  <c:v>-237.76773769708552</c:v>
                </c:pt>
                <c:pt idx="20">
                  <c:v>-274.7605709507883</c:v>
                </c:pt>
                <c:pt idx="21">
                  <c:v>-164.7728141423794</c:v>
                </c:pt>
                <c:pt idx="22">
                  <c:v>-9.30797101449275</c:v>
                </c:pt>
                <c:pt idx="23">
                  <c:v>-11.884595476986789</c:v>
                </c:pt>
                <c:pt idx="24">
                  <c:v>-127.31294792164357</c:v>
                </c:pt>
                <c:pt idx="25">
                  <c:v>-129.49804905239682</c:v>
                </c:pt>
                <c:pt idx="26">
                  <c:v>-452.5753503742635</c:v>
                </c:pt>
                <c:pt idx="27">
                  <c:v>-54.740822583213856</c:v>
                </c:pt>
                <c:pt idx="28">
                  <c:v>-94.53153368370766</c:v>
                </c:pt>
                <c:pt idx="29">
                  <c:v>-264.5463250517598</c:v>
                </c:pt>
                <c:pt idx="30">
                  <c:v>8.801939003025893</c:v>
                </c:pt>
                <c:pt idx="31">
                  <c:v>-551.1242236024843</c:v>
                </c:pt>
                <c:pt idx="32">
                  <c:v>-95.4465878324574</c:v>
                </c:pt>
                <c:pt idx="33">
                  <c:v>-297.5602802994107</c:v>
                </c:pt>
                <c:pt idx="34">
                  <c:v>-143.2455605988215</c:v>
                </c:pt>
                <c:pt idx="35">
                  <c:v>-116.11988373944882</c:v>
                </c:pt>
                <c:pt idx="36">
                  <c:v>-24.395723841376082</c:v>
                </c:pt>
                <c:pt idx="37">
                  <c:v>-66.97539417104633</c:v>
                </c:pt>
                <c:pt idx="38">
                  <c:v>-54.735527154005695</c:v>
                </c:pt>
                <c:pt idx="39">
                  <c:v>-68.74366937410412</c:v>
                </c:pt>
                <c:pt idx="40">
                  <c:v>-38.556497849976125</c:v>
                </c:pt>
                <c:pt idx="41">
                  <c:v>-50.29196528109571</c:v>
                </c:pt>
                <c:pt idx="42">
                  <c:v>-40.6195453097627</c:v>
                </c:pt>
                <c:pt idx="43">
                  <c:v>-21.3843565854435</c:v>
                </c:pt>
                <c:pt idx="44">
                  <c:v>-14.590878324573964</c:v>
                </c:pt>
                <c:pt idx="45">
                  <c:v>-77.88119127249564</c:v>
                </c:pt>
                <c:pt idx="46">
                  <c:v>23.581700907787855</c:v>
                </c:pt>
                <c:pt idx="47">
                  <c:v>-21.622650899824805</c:v>
                </c:pt>
                <c:pt idx="48">
                  <c:v>-157.23871237458195</c:v>
                </c:pt>
                <c:pt idx="49">
                  <c:v>-199.71114030896635</c:v>
                </c:pt>
                <c:pt idx="50">
                  <c:v>-614.3861880872752</c:v>
                </c:pt>
                <c:pt idx="51">
                  <c:v>-119.05546265328874</c:v>
                </c:pt>
                <c:pt idx="52">
                  <c:v>-3.1511387163561153</c:v>
                </c:pt>
                <c:pt idx="53">
                  <c:v>-227.27733317407228</c:v>
                </c:pt>
                <c:pt idx="54">
                  <c:v>-117.5430004777831</c:v>
                </c:pt>
                <c:pt idx="55">
                  <c:v>-91.90257206561523</c:v>
                </c:pt>
                <c:pt idx="56">
                  <c:v>-35.18942108616021</c:v>
                </c:pt>
                <c:pt idx="57">
                  <c:v>-130.41664675903803</c:v>
                </c:pt>
                <c:pt idx="58">
                  <c:v>-41.96753065774805</c:v>
                </c:pt>
                <c:pt idx="59">
                  <c:v>-29.937768752986138</c:v>
                </c:pt>
                <c:pt idx="60">
                  <c:v>-62.347527472527474</c:v>
                </c:pt>
                <c:pt idx="61">
                  <c:v>-48.39707756012106</c:v>
                </c:pt>
                <c:pt idx="62">
                  <c:v>-76.89271778945687</c:v>
                </c:pt>
                <c:pt idx="63">
                  <c:v>-23.848562669214857</c:v>
                </c:pt>
                <c:pt idx="64">
                  <c:v>-43.88543159738809</c:v>
                </c:pt>
                <c:pt idx="65">
                  <c:v>-175.6484312788661</c:v>
                </c:pt>
                <c:pt idx="66">
                  <c:v>-109.04933110367892</c:v>
                </c:pt>
                <c:pt idx="67">
                  <c:v>-236.63244545309766</c:v>
                </c:pt>
                <c:pt idx="68">
                  <c:v>-50.95427217709829</c:v>
                </c:pt>
                <c:pt idx="69">
                  <c:v>1.5309165472208974</c:v>
                </c:pt>
                <c:pt idx="70">
                  <c:v>17.399207676381593</c:v>
                </c:pt>
                <c:pt idx="71">
                  <c:v>-10.701942984551692</c:v>
                </c:pt>
                <c:pt idx="72">
                  <c:v>-69.13698439241918</c:v>
                </c:pt>
                <c:pt idx="73">
                  <c:v>-159.83890746934225</c:v>
                </c:pt>
                <c:pt idx="74">
                  <c:v>-261.78416149068323</c:v>
                </c:pt>
                <c:pt idx="75">
                  <c:v>-82.58424908424908</c:v>
                </c:pt>
                <c:pt idx="76">
                  <c:v>-226.4930920528746</c:v>
                </c:pt>
                <c:pt idx="77">
                  <c:v>-70.85716276477146</c:v>
                </c:pt>
                <c:pt idx="78">
                  <c:v>-244.53969581143497</c:v>
                </c:pt>
                <c:pt idx="79">
                  <c:v>-49.18715161649945</c:v>
                </c:pt>
                <c:pt idx="80">
                  <c:v>-79.75959547698682</c:v>
                </c:pt>
                <c:pt idx="81">
                  <c:v>-57.75893852524287</c:v>
                </c:pt>
                <c:pt idx="82">
                  <c:v>-5.717550565376769</c:v>
                </c:pt>
                <c:pt idx="83">
                  <c:v>-18.279104953017992</c:v>
                </c:pt>
                <c:pt idx="84">
                  <c:v>5.734432234432234</c:v>
                </c:pt>
                <c:pt idx="85">
                  <c:v>-22.413919413919402</c:v>
                </c:pt>
                <c:pt idx="86">
                  <c:v>-233.771022455805</c:v>
                </c:pt>
                <c:pt idx="87">
                  <c:v>-272.98978738652653</c:v>
                </c:pt>
                <c:pt idx="88">
                  <c:v>-24.702181876094983</c:v>
                </c:pt>
                <c:pt idx="89">
                  <c:v>-45.356127568084105</c:v>
                </c:pt>
                <c:pt idx="90">
                  <c:v>-32.46402691511386</c:v>
                </c:pt>
                <c:pt idx="91">
                  <c:v>-102.01620480968302</c:v>
                </c:pt>
                <c:pt idx="92">
                  <c:v>-96.920966714445</c:v>
                </c:pt>
                <c:pt idx="93">
                  <c:v>-10.659480012740914</c:v>
                </c:pt>
                <c:pt idx="94">
                  <c:v>-59.03436056696921</c:v>
                </c:pt>
                <c:pt idx="95">
                  <c:v>-7.697977384933893</c:v>
                </c:pt>
                <c:pt idx="96">
                  <c:v>-29.03362000318522</c:v>
                </c:pt>
                <c:pt idx="97">
                  <c:v>-25.670576524924353</c:v>
                </c:pt>
                <c:pt idx="98">
                  <c:v>-92.07650103519667</c:v>
                </c:pt>
                <c:pt idx="99">
                  <c:v>15.264560439560398</c:v>
                </c:pt>
                <c:pt idx="100">
                  <c:v>-37.13277193820673</c:v>
                </c:pt>
                <c:pt idx="101">
                  <c:v>-9.56833890746941</c:v>
                </c:pt>
                <c:pt idx="102">
                  <c:v>-132.64457716196853</c:v>
                </c:pt>
                <c:pt idx="103">
                  <c:v>-179.95342809364547</c:v>
                </c:pt>
                <c:pt idx="104">
                  <c:v>-21.19718107978977</c:v>
                </c:pt>
                <c:pt idx="105">
                  <c:v>-16.550553432075162</c:v>
                </c:pt>
                <c:pt idx="106">
                  <c:v>-101.46961299569989</c:v>
                </c:pt>
                <c:pt idx="107">
                  <c:v>-24.741133142220065</c:v>
                </c:pt>
                <c:pt idx="108">
                  <c:v>17.072185061315395</c:v>
                </c:pt>
                <c:pt idx="109">
                  <c:v>-23.668713170887088</c:v>
                </c:pt>
                <c:pt idx="110">
                  <c:v>-30.89324733237777</c:v>
                </c:pt>
                <c:pt idx="111">
                  <c:v>-3.2324215639432907</c:v>
                </c:pt>
                <c:pt idx="112">
                  <c:v>-9.83265647396081</c:v>
                </c:pt>
                <c:pt idx="113">
                  <c:v>-220.52026596591816</c:v>
                </c:pt>
                <c:pt idx="114">
                  <c:v>-442.1762621436535</c:v>
                </c:pt>
                <c:pt idx="115">
                  <c:v>-127.67011068641503</c:v>
                </c:pt>
                <c:pt idx="116">
                  <c:v>-13.919851887243198</c:v>
                </c:pt>
                <c:pt idx="117">
                  <c:v>-192.62993709189362</c:v>
                </c:pt>
                <c:pt idx="118">
                  <c:v>0.5328077719382236</c:v>
                </c:pt>
                <c:pt idx="120">
                  <c:v>-89.65671285236488</c:v>
                </c:pt>
                <c:pt idx="121">
                  <c:v>33.25513616817966</c:v>
                </c:pt>
                <c:pt idx="122">
                  <c:v>-109.33096034400376</c:v>
                </c:pt>
                <c:pt idx="123">
                  <c:v>-109.43444019748364</c:v>
                </c:pt>
                <c:pt idx="124">
                  <c:v>-201.2465082019429</c:v>
                </c:pt>
                <c:pt idx="125">
                  <c:v>-25.249617773530872</c:v>
                </c:pt>
                <c:pt idx="126">
                  <c:v>4.314504698200608</c:v>
                </c:pt>
                <c:pt idx="127">
                  <c:v>-9.071643573817482</c:v>
                </c:pt>
                <c:pt idx="128">
                  <c:v>-200.2023451186493</c:v>
                </c:pt>
                <c:pt idx="129">
                  <c:v>-13.137267080745346</c:v>
                </c:pt>
                <c:pt idx="130">
                  <c:v>-64.06413043478261</c:v>
                </c:pt>
                <c:pt idx="131">
                  <c:v>-43.52629399585919</c:v>
                </c:pt>
                <c:pt idx="132">
                  <c:v>-336.1990030259596</c:v>
                </c:pt>
                <c:pt idx="133">
                  <c:v>-97.6687352683548</c:v>
                </c:pt>
                <c:pt idx="134">
                  <c:v>-132.25731919891706</c:v>
                </c:pt>
                <c:pt idx="135">
                  <c:v>-157.0141301162605</c:v>
                </c:pt>
                <c:pt idx="137">
                  <c:v>-406.2560575330466</c:v>
                </c:pt>
                <c:pt idx="138">
                  <c:v>-151.83931577480507</c:v>
                </c:pt>
                <c:pt idx="139">
                  <c:v>-23.71319422877849</c:v>
                </c:pt>
                <c:pt idx="140">
                  <c:v>-293.4995128205128</c:v>
                </c:pt>
                <c:pt idx="141">
                  <c:v>-127.74375318522061</c:v>
                </c:pt>
                <c:pt idx="142">
                  <c:v>-101.43285375856021</c:v>
                </c:pt>
                <c:pt idx="143">
                  <c:v>-38.126367447045716</c:v>
                </c:pt>
                <c:pt idx="144">
                  <c:v>-53.17428332537031</c:v>
                </c:pt>
                <c:pt idx="145">
                  <c:v>-73.44263666587037</c:v>
                </c:pt>
              </c:numCache>
            </c:numRef>
          </c:val>
          <c:smooth val="0"/>
        </c:ser>
        <c:marker val="1"/>
        <c:axId val="39417159"/>
        <c:axId val="19210112"/>
      </c:lineChart>
      <c:dateAx>
        <c:axId val="39417159"/>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5"/>
            </c:manualLayout>
          </c:layout>
          <c:overlay val="0"/>
          <c:spPr>
            <a:noFill/>
            <a:ln>
              <a:noFill/>
            </a:ln>
          </c:spPr>
        </c:title>
        <c:delete val="0"/>
        <c:numFmt formatCode="yyyy"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210112"/>
        <c:crosses val="autoZero"/>
        <c:auto val="0"/>
        <c:baseTimeUnit val="days"/>
        <c:majorUnit val="12"/>
        <c:majorTimeUnit val="months"/>
        <c:minorUnit val="12"/>
        <c:minorTimeUnit val="months"/>
        <c:noMultiLvlLbl val="0"/>
      </c:dateAx>
      <c:valAx>
        <c:axId val="19210112"/>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941715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P</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data'!$B$96:$B$153</c:f>
              <c:strCache>
                <c:ptCount val="58"/>
                <c:pt idx="0">
                  <c:v>34857</c:v>
                </c:pt>
                <c:pt idx="1">
                  <c:v>34864</c:v>
                </c:pt>
                <c:pt idx="2">
                  <c:v>34878</c:v>
                </c:pt>
                <c:pt idx="3">
                  <c:v>34885</c:v>
                </c:pt>
                <c:pt idx="4">
                  <c:v>34892</c:v>
                </c:pt>
                <c:pt idx="5">
                  <c:v>34899</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35220</c:v>
                </c:pt>
                <c:pt idx="19">
                  <c:v>35227</c:v>
                </c:pt>
                <c:pt idx="20">
                  <c:v>35234</c:v>
                </c:pt>
                <c:pt idx="21">
                  <c:v>35241</c:v>
                </c:pt>
                <c:pt idx="22">
                  <c:v>35248</c:v>
                </c:pt>
                <c:pt idx="23">
                  <c:v>35255</c:v>
                </c:pt>
                <c:pt idx="24">
                  <c:v>35262</c:v>
                </c:pt>
                <c:pt idx="25">
                  <c:v>35283</c:v>
                </c:pt>
                <c:pt idx="26">
                  <c:v>35290</c:v>
                </c:pt>
                <c:pt idx="27">
                  <c:v>35297</c:v>
                </c:pt>
                <c:pt idx="28">
                  <c:v>35304</c:v>
                </c:pt>
                <c:pt idx="29">
                  <c:v>35311</c:v>
                </c:pt>
                <c:pt idx="30">
                  <c:v>35318</c:v>
                </c:pt>
                <c:pt idx="31">
                  <c:v>35325</c:v>
                </c:pt>
                <c:pt idx="32">
                  <c:v>35332</c:v>
                </c:pt>
                <c:pt idx="33">
                  <c:v>35339</c:v>
                </c:pt>
                <c:pt idx="34">
                  <c:v>35346</c:v>
                </c:pt>
                <c:pt idx="35">
                  <c:v>35353</c:v>
                </c:pt>
                <c:pt idx="36">
                  <c:v>35360</c:v>
                </c:pt>
                <c:pt idx="37">
                  <c:v>35367</c:v>
                </c:pt>
                <c:pt idx="38">
                  <c:v>35567</c:v>
                </c:pt>
                <c:pt idx="39">
                  <c:v>35574</c:v>
                </c:pt>
                <c:pt idx="40">
                  <c:v>35582</c:v>
                </c:pt>
                <c:pt idx="41">
                  <c:v>35589</c:v>
                </c:pt>
                <c:pt idx="42">
                  <c:v>35596</c:v>
                </c:pt>
                <c:pt idx="43">
                  <c:v>35603</c:v>
                </c:pt>
                <c:pt idx="44">
                  <c:v>35617</c:v>
                </c:pt>
                <c:pt idx="45">
                  <c:v>35624</c:v>
                </c:pt>
                <c:pt idx="46">
                  <c:v>35631</c:v>
                </c:pt>
                <c:pt idx="47">
                  <c:v>35638</c:v>
                </c:pt>
                <c:pt idx="48">
                  <c:v>35652</c:v>
                </c:pt>
                <c:pt idx="49">
                  <c:v>35659</c:v>
                </c:pt>
                <c:pt idx="50">
                  <c:v>35666</c:v>
                </c:pt>
                <c:pt idx="51">
                  <c:v>35687</c:v>
                </c:pt>
                <c:pt idx="52">
                  <c:v>35694</c:v>
                </c:pt>
                <c:pt idx="53">
                  <c:v>35701</c:v>
                </c:pt>
                <c:pt idx="54">
                  <c:v>35708</c:v>
                </c:pt>
                <c:pt idx="55">
                  <c:v>35715</c:v>
                </c:pt>
                <c:pt idx="56">
                  <c:v>35722</c:v>
                </c:pt>
                <c:pt idx="57">
                  <c:v>35729</c:v>
                </c:pt>
              </c:strCache>
            </c:strRef>
          </c:cat>
          <c:val>
            <c:numRef>
              <c:f>'Filter Gauge 3 data'!$AP$96:$AP$153</c:f>
              <c:numCache>
                <c:ptCount val="58"/>
                <c:pt idx="0">
                  <c:v>4.838709677419355</c:v>
                </c:pt>
                <c:pt idx="1">
                  <c:v>4.838709677419355</c:v>
                </c:pt>
                <c:pt idx="2">
                  <c:v>8.448387096774193</c:v>
                </c:pt>
                <c:pt idx="3">
                  <c:v>4.838709677419355</c:v>
                </c:pt>
                <c:pt idx="4">
                  <c:v>4.838709677419355</c:v>
                </c:pt>
                <c:pt idx="5">
                  <c:v>4.838709677419355</c:v>
                </c:pt>
                <c:pt idx="6">
                  <c:v>14.729032258064516</c:v>
                </c:pt>
                <c:pt idx="7">
                  <c:v>4.838709677419355</c:v>
                </c:pt>
                <c:pt idx="8">
                  <c:v>4.838709677419355</c:v>
                </c:pt>
                <c:pt idx="9">
                  <c:v>4.838709677419355</c:v>
                </c:pt>
                <c:pt idx="10">
                  <c:v>4.838709677419355</c:v>
                </c:pt>
                <c:pt idx="11">
                  <c:v>4.838709677419355</c:v>
                </c:pt>
                <c:pt idx="12">
                  <c:v>4.838709677419355</c:v>
                </c:pt>
                <c:pt idx="13">
                  <c:v>4.838709677419355</c:v>
                </c:pt>
                <c:pt idx="14">
                  <c:v>4.838709677419355</c:v>
                </c:pt>
                <c:pt idx="15">
                  <c:v>4.838709677419355</c:v>
                </c:pt>
                <c:pt idx="16">
                  <c:v>4.838709677419355</c:v>
                </c:pt>
                <c:pt idx="17">
                  <c:v>4.838709677419355</c:v>
                </c:pt>
                <c:pt idx="18">
                  <c:v>4.838709677419355</c:v>
                </c:pt>
                <c:pt idx="19">
                  <c:v>4.838709677419355</c:v>
                </c:pt>
                <c:pt idx="20">
                  <c:v>4.838709677419355</c:v>
                </c:pt>
                <c:pt idx="21">
                  <c:v>4.838709677419355</c:v>
                </c:pt>
                <c:pt idx="22">
                  <c:v>4.838709677419355</c:v>
                </c:pt>
                <c:pt idx="23">
                  <c:v>5.206451612903226</c:v>
                </c:pt>
                <c:pt idx="24">
                  <c:v>4.838709677419355</c:v>
                </c:pt>
                <c:pt idx="25">
                  <c:v>4.838709677419355</c:v>
                </c:pt>
                <c:pt idx="26">
                  <c:v>15.319354838709675</c:v>
                </c:pt>
                <c:pt idx="27">
                  <c:v>11.438709677419356</c:v>
                </c:pt>
                <c:pt idx="28">
                  <c:v>8.8741935483871</c:v>
                </c:pt>
                <c:pt idx="29">
                  <c:v>46.01612903225806</c:v>
                </c:pt>
                <c:pt idx="30">
                  <c:v>4.838709677419355</c:v>
                </c:pt>
                <c:pt idx="31">
                  <c:v>33.57096774193548</c:v>
                </c:pt>
                <c:pt idx="32">
                  <c:v>9.783870967741935</c:v>
                </c:pt>
                <c:pt idx="33">
                  <c:v>8.293548387096772</c:v>
                </c:pt>
                <c:pt idx="34">
                  <c:v>10.8</c:v>
                </c:pt>
                <c:pt idx="35">
                  <c:v>12.483870967741936</c:v>
                </c:pt>
                <c:pt idx="36">
                  <c:v>14.738709677419354</c:v>
                </c:pt>
                <c:pt idx="37">
                  <c:v>10.80967741935484</c:v>
                </c:pt>
                <c:pt idx="38">
                  <c:v>4.838709677419355</c:v>
                </c:pt>
                <c:pt idx="39">
                  <c:v>4.838709677419355</c:v>
                </c:pt>
                <c:pt idx="40">
                  <c:v>4.838709677419355</c:v>
                </c:pt>
                <c:pt idx="41">
                  <c:v>4.838709677419355</c:v>
                </c:pt>
                <c:pt idx="42">
                  <c:v>4.838709677419355</c:v>
                </c:pt>
                <c:pt idx="43">
                  <c:v>4.838709677419355</c:v>
                </c:pt>
                <c:pt idx="44">
                  <c:v>4.838709677419355</c:v>
                </c:pt>
                <c:pt idx="45">
                  <c:v>4.838709677419355</c:v>
                </c:pt>
                <c:pt idx="46">
                  <c:v>4.838709677419355</c:v>
                </c:pt>
                <c:pt idx="47">
                  <c:v>10.567741935483873</c:v>
                </c:pt>
                <c:pt idx="49">
                  <c:v>20.274193548387096</c:v>
                </c:pt>
                <c:pt idx="50">
                  <c:v>10.993548387096775</c:v>
                </c:pt>
                <c:pt idx="51">
                  <c:v>4.838709677419355</c:v>
                </c:pt>
                <c:pt idx="52">
                  <c:v>4.838709677419355</c:v>
                </c:pt>
                <c:pt idx="53">
                  <c:v>4.838709677419355</c:v>
                </c:pt>
                <c:pt idx="54">
                  <c:v>4.838709677419355</c:v>
                </c:pt>
                <c:pt idx="55">
                  <c:v>4.838709677419355</c:v>
                </c:pt>
                <c:pt idx="56">
                  <c:v>4.838709677419355</c:v>
                </c:pt>
                <c:pt idx="57">
                  <c:v>4.838709677419355</c:v>
                </c:pt>
              </c:numCache>
            </c:numRef>
          </c:val>
          <c:smooth val="0"/>
        </c:ser>
        <c:marker val="1"/>
        <c:axId val="24722043"/>
        <c:axId val="21171796"/>
      </c:lineChart>
      <c:dateAx>
        <c:axId val="24722043"/>
        <c:scaling>
          <c:orientation val="minMax"/>
          <c:max val="35796"/>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8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171796"/>
        <c:crosses val="autoZero"/>
        <c:auto val="0"/>
        <c:baseTimeUnit val="days"/>
        <c:majorUnit val="12"/>
        <c:majorTimeUnit val="months"/>
        <c:minorUnit val="12"/>
        <c:minorTimeUnit val="months"/>
        <c:noMultiLvlLbl val="0"/>
      </c:dateAx>
      <c:valAx>
        <c:axId val="2117179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472204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a:t>
            </a:r>
            <a:r>
              <a:rPr lang="en-US" cap="none" sz="1200" b="1" i="0" u="none" baseline="0">
                <a:solidFill>
                  <a:srgbClr val="000000"/>
                </a:solidFill>
                <a:latin typeface="Arial"/>
                <a:ea typeface="Arial"/>
                <a:cs typeface="Arial"/>
              </a:rPr>
              <a:t>PO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-P</a:t>
            </a:r>
          </a:p>
        </c:rich>
      </c:tx>
      <c:layout>
        <c:manualLayout>
          <c:xMode val="factor"/>
          <c:yMode val="factor"/>
          <c:x val="0.00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data'!$AI$8:$AI$153</c:f>
              <c:numCache>
                <c:ptCount val="146"/>
                <c:pt idx="0">
                  <c:v>1.935483870967742</c:v>
                </c:pt>
                <c:pt idx="1">
                  <c:v>1.935483870967742</c:v>
                </c:pt>
                <c:pt idx="2">
                  <c:v>1.935483870967742</c:v>
                </c:pt>
                <c:pt idx="3">
                  <c:v>1.935483870967742</c:v>
                </c:pt>
                <c:pt idx="4">
                  <c:v>1.935483870967742</c:v>
                </c:pt>
                <c:pt idx="5">
                  <c:v>1.935483870967742</c:v>
                </c:pt>
                <c:pt idx="6">
                  <c:v>1.935483870967742</c:v>
                </c:pt>
                <c:pt idx="7">
                  <c:v>4.635483870967741</c:v>
                </c:pt>
                <c:pt idx="8">
                  <c:v>3.319354838709677</c:v>
                </c:pt>
                <c:pt idx="9">
                  <c:v>0.4838709677419355</c:v>
                </c:pt>
                <c:pt idx="10">
                  <c:v>0.4838709677419355</c:v>
                </c:pt>
                <c:pt idx="11">
                  <c:v>0.4838709677419355</c:v>
                </c:pt>
                <c:pt idx="12">
                  <c:v>0.6774193548387097</c:v>
                </c:pt>
                <c:pt idx="13">
                  <c:v>0.4838709677419355</c:v>
                </c:pt>
                <c:pt idx="14">
                  <c:v>0.4838709677419355</c:v>
                </c:pt>
                <c:pt idx="15">
                  <c:v>0.4838709677419355</c:v>
                </c:pt>
                <c:pt idx="16">
                  <c:v>1.4516129032258063</c:v>
                </c:pt>
                <c:pt idx="17">
                  <c:v>1.258064516129032</c:v>
                </c:pt>
                <c:pt idx="18">
                  <c:v>0.5806451612903225</c:v>
                </c:pt>
                <c:pt idx="19">
                  <c:v>1.6451612903225807</c:v>
                </c:pt>
                <c:pt idx="20">
                  <c:v>1.8387096774193548</c:v>
                </c:pt>
                <c:pt idx="21">
                  <c:v>25.548387096774196</c:v>
                </c:pt>
                <c:pt idx="22">
                  <c:v>1.8387096774193548</c:v>
                </c:pt>
                <c:pt idx="23">
                  <c:v>0.4838709677419355</c:v>
                </c:pt>
                <c:pt idx="24">
                  <c:v>1.5483870967741937</c:v>
                </c:pt>
                <c:pt idx="25">
                  <c:v>4.354838709677419</c:v>
                </c:pt>
                <c:pt idx="26">
                  <c:v>2.129032258064516</c:v>
                </c:pt>
                <c:pt idx="27">
                  <c:v>0.4838709677419355</c:v>
                </c:pt>
                <c:pt idx="28">
                  <c:v>0.4838709677419355</c:v>
                </c:pt>
                <c:pt idx="29">
                  <c:v>0.4838709677419355</c:v>
                </c:pt>
                <c:pt idx="30">
                  <c:v>0.4838709677419355</c:v>
                </c:pt>
                <c:pt idx="31">
                  <c:v>0.4838709677419355</c:v>
                </c:pt>
                <c:pt idx="32">
                  <c:v>0.4838709677419355</c:v>
                </c:pt>
                <c:pt idx="33">
                  <c:v>5.709677419354839</c:v>
                </c:pt>
                <c:pt idx="34">
                  <c:v>1.4516129032258063</c:v>
                </c:pt>
                <c:pt idx="35">
                  <c:v>9.96774193548387</c:v>
                </c:pt>
                <c:pt idx="36">
                  <c:v>1.3548387096774195</c:v>
                </c:pt>
                <c:pt idx="37">
                  <c:v>1.935483870967742</c:v>
                </c:pt>
                <c:pt idx="38">
                  <c:v>1.258064516129032</c:v>
                </c:pt>
                <c:pt idx="39">
                  <c:v>0.4838709677419355</c:v>
                </c:pt>
                <c:pt idx="40">
                  <c:v>1.3548387096774195</c:v>
                </c:pt>
                <c:pt idx="41">
                  <c:v>0.4838709677419355</c:v>
                </c:pt>
                <c:pt idx="42">
                  <c:v>1.4516129032258063</c:v>
                </c:pt>
                <c:pt idx="43">
                  <c:v>0.4838709677419355</c:v>
                </c:pt>
                <c:pt idx="44">
                  <c:v>0.4838709677419355</c:v>
                </c:pt>
                <c:pt idx="45">
                  <c:v>0.967741935483871</c:v>
                </c:pt>
                <c:pt idx="46">
                  <c:v>0.4838709677419355</c:v>
                </c:pt>
                <c:pt idx="47">
                  <c:v>0.4838709677419355</c:v>
                </c:pt>
                <c:pt idx="48">
                  <c:v>0.4838709677419355</c:v>
                </c:pt>
                <c:pt idx="49">
                  <c:v>0.4838709677419355</c:v>
                </c:pt>
                <c:pt idx="50">
                  <c:v>0.4838709677419355</c:v>
                </c:pt>
                <c:pt idx="51">
                  <c:v>0.4838709677419355</c:v>
                </c:pt>
                <c:pt idx="52">
                  <c:v>0.4838709677419355</c:v>
                </c:pt>
                <c:pt idx="53">
                  <c:v>18.967741935483872</c:v>
                </c:pt>
                <c:pt idx="54">
                  <c:v>9.870967741935484</c:v>
                </c:pt>
                <c:pt idx="55">
                  <c:v>3.870967741935484</c:v>
                </c:pt>
                <c:pt idx="56">
                  <c:v>2.032258064516129</c:v>
                </c:pt>
                <c:pt idx="57">
                  <c:v>0.4838709677419355</c:v>
                </c:pt>
                <c:pt idx="58">
                  <c:v>0.4838709677419355</c:v>
                </c:pt>
                <c:pt idx="59">
                  <c:v>0.4838709677419355</c:v>
                </c:pt>
                <c:pt idx="60">
                  <c:v>0.4838709677419355</c:v>
                </c:pt>
                <c:pt idx="61">
                  <c:v>0.4838709677419355</c:v>
                </c:pt>
                <c:pt idx="62">
                  <c:v>0.4838709677419355</c:v>
                </c:pt>
                <c:pt idx="63">
                  <c:v>0.4838709677419355</c:v>
                </c:pt>
                <c:pt idx="64">
                  <c:v>1.064516129032258</c:v>
                </c:pt>
                <c:pt idx="65">
                  <c:v>0.4838709677419355</c:v>
                </c:pt>
                <c:pt idx="66">
                  <c:v>0.4838709677419355</c:v>
                </c:pt>
                <c:pt idx="67">
                  <c:v>0.5806451612903225</c:v>
                </c:pt>
                <c:pt idx="68">
                  <c:v>0.4838709677419355</c:v>
                </c:pt>
                <c:pt idx="69">
                  <c:v>0.4838709677419355</c:v>
                </c:pt>
                <c:pt idx="70">
                  <c:v>0.4838709677419355</c:v>
                </c:pt>
                <c:pt idx="71">
                  <c:v>1.258064516129032</c:v>
                </c:pt>
                <c:pt idx="72">
                  <c:v>0.7741935483870969</c:v>
                </c:pt>
                <c:pt idx="73">
                  <c:v>39.58064516129033</c:v>
                </c:pt>
                <c:pt idx="74">
                  <c:v>48.677419354838705</c:v>
                </c:pt>
                <c:pt idx="75">
                  <c:v>22.451612903225808</c:v>
                </c:pt>
                <c:pt idx="76">
                  <c:v>3.1935483870967745</c:v>
                </c:pt>
                <c:pt idx="77">
                  <c:v>0.4838709677419355</c:v>
                </c:pt>
                <c:pt idx="78">
                  <c:v>0.4838709677419355</c:v>
                </c:pt>
                <c:pt idx="79">
                  <c:v>0.4838709677419355</c:v>
                </c:pt>
                <c:pt idx="80">
                  <c:v>0.4838709677419355</c:v>
                </c:pt>
                <c:pt idx="81">
                  <c:v>0.4838709677419355</c:v>
                </c:pt>
                <c:pt idx="82">
                  <c:v>0.7741935483870969</c:v>
                </c:pt>
                <c:pt idx="83">
                  <c:v>0.4838709677419355</c:v>
                </c:pt>
                <c:pt idx="84">
                  <c:v>0.4838709677419355</c:v>
                </c:pt>
                <c:pt idx="85">
                  <c:v>0.4838709677419355</c:v>
                </c:pt>
                <c:pt idx="86">
                  <c:v>0.4838709677419355</c:v>
                </c:pt>
                <c:pt idx="87">
                  <c:v>0.4838709677419355</c:v>
                </c:pt>
                <c:pt idx="88">
                  <c:v>0.4838709677419355</c:v>
                </c:pt>
                <c:pt idx="89">
                  <c:v>0.4838709677419355</c:v>
                </c:pt>
                <c:pt idx="90">
                  <c:v>8.516129032258064</c:v>
                </c:pt>
                <c:pt idx="91">
                  <c:v>0.4838709677419355</c:v>
                </c:pt>
                <c:pt idx="92">
                  <c:v>0.4838709677419355</c:v>
                </c:pt>
                <c:pt idx="93">
                  <c:v>0.4838709677419355</c:v>
                </c:pt>
                <c:pt idx="94">
                  <c:v>14.225806451612904</c:v>
                </c:pt>
                <c:pt idx="95">
                  <c:v>0.4838709677419355</c:v>
                </c:pt>
                <c:pt idx="96">
                  <c:v>0.4838709677419355</c:v>
                </c:pt>
                <c:pt idx="97">
                  <c:v>0.4838709677419355</c:v>
                </c:pt>
                <c:pt idx="98">
                  <c:v>0.4838709677419355</c:v>
                </c:pt>
                <c:pt idx="99">
                  <c:v>0.4838709677419355</c:v>
                </c:pt>
                <c:pt idx="100">
                  <c:v>0.4838709677419355</c:v>
                </c:pt>
                <c:pt idx="101">
                  <c:v>0.4838709677419355</c:v>
                </c:pt>
                <c:pt idx="102">
                  <c:v>0.4838709677419355</c:v>
                </c:pt>
                <c:pt idx="103">
                  <c:v>0.4838709677419355</c:v>
                </c:pt>
                <c:pt idx="104">
                  <c:v>0.4838709677419355</c:v>
                </c:pt>
                <c:pt idx="105">
                  <c:v>0.4838709677419355</c:v>
                </c:pt>
                <c:pt idx="106">
                  <c:v>2.516129032258064</c:v>
                </c:pt>
                <c:pt idx="107">
                  <c:v>0.7741935483870969</c:v>
                </c:pt>
                <c:pt idx="108">
                  <c:v>0.5806451612903225</c:v>
                </c:pt>
                <c:pt idx="109">
                  <c:v>0.4838709677419355</c:v>
                </c:pt>
                <c:pt idx="110">
                  <c:v>0.4838709677419355</c:v>
                </c:pt>
                <c:pt idx="111">
                  <c:v>0.4838709677419355</c:v>
                </c:pt>
                <c:pt idx="112">
                  <c:v>0.4838709677419355</c:v>
                </c:pt>
                <c:pt idx="113">
                  <c:v>0.4838709677419355</c:v>
                </c:pt>
                <c:pt idx="114">
                  <c:v>0.4838709677419355</c:v>
                </c:pt>
                <c:pt idx="115">
                  <c:v>0.4838709677419355</c:v>
                </c:pt>
                <c:pt idx="116">
                  <c:v>0.5806451612903225</c:v>
                </c:pt>
                <c:pt idx="117">
                  <c:v>28.35483870967742</c:v>
                </c:pt>
                <c:pt idx="118">
                  <c:v>0.8709677419354838</c:v>
                </c:pt>
                <c:pt idx="119">
                  <c:v>17.129032258064512</c:v>
                </c:pt>
                <c:pt idx="120">
                  <c:v>1.258064516129032</c:v>
                </c:pt>
                <c:pt idx="121">
                  <c:v>0.6774193548387097</c:v>
                </c:pt>
                <c:pt idx="122">
                  <c:v>0.4838709677419355</c:v>
                </c:pt>
                <c:pt idx="123">
                  <c:v>0.4838709677419355</c:v>
                </c:pt>
                <c:pt idx="124">
                  <c:v>0.4838709677419355</c:v>
                </c:pt>
                <c:pt idx="125">
                  <c:v>0.4838709677419355</c:v>
                </c:pt>
                <c:pt idx="126">
                  <c:v>0.4838709677419355</c:v>
                </c:pt>
                <c:pt idx="127">
                  <c:v>0.4838709677419355</c:v>
                </c:pt>
                <c:pt idx="128">
                  <c:v>0.4838709677419355</c:v>
                </c:pt>
                <c:pt idx="129">
                  <c:v>0.4838709677419355</c:v>
                </c:pt>
                <c:pt idx="130">
                  <c:v>0.4838709677419355</c:v>
                </c:pt>
                <c:pt idx="131">
                  <c:v>0.4838709677419355</c:v>
                </c:pt>
                <c:pt idx="132">
                  <c:v>0.4838709677419355</c:v>
                </c:pt>
                <c:pt idx="133">
                  <c:v>0.4838709677419355</c:v>
                </c:pt>
                <c:pt idx="134">
                  <c:v>0.5419354838709677</c:v>
                </c:pt>
                <c:pt idx="135">
                  <c:v>8.032258064516128</c:v>
                </c:pt>
                <c:pt idx="136">
                  <c:v>59.8741935483871</c:v>
                </c:pt>
                <c:pt idx="137">
                  <c:v>16.2</c:v>
                </c:pt>
                <c:pt idx="138">
                  <c:v>7.925806451612904</c:v>
                </c:pt>
                <c:pt idx="139">
                  <c:v>0.4838709677419355</c:v>
                </c:pt>
                <c:pt idx="140">
                  <c:v>0.7258064516129031</c:v>
                </c:pt>
                <c:pt idx="141">
                  <c:v>0.4838709677419355</c:v>
                </c:pt>
                <c:pt idx="142">
                  <c:v>0.4838709677419355</c:v>
                </c:pt>
                <c:pt idx="143">
                  <c:v>0.4838709677419355</c:v>
                </c:pt>
                <c:pt idx="144">
                  <c:v>0.4838709677419355</c:v>
                </c:pt>
                <c:pt idx="145">
                  <c:v>0.4838709677419355</c:v>
                </c:pt>
              </c:numCache>
            </c:numRef>
          </c:val>
          <c:smooth val="0"/>
        </c:ser>
        <c:marker val="1"/>
        <c:axId val="56328437"/>
        <c:axId val="37193886"/>
      </c:lineChart>
      <c:dateAx>
        <c:axId val="56328437"/>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The James Hutton Institute 2011</a:t>
                </a:r>
              </a:p>
            </c:rich>
          </c:tx>
          <c:layout>
            <c:manualLayout>
              <c:xMode val="factor"/>
              <c:yMode val="factor"/>
              <c:x val="0"/>
              <c:y val="-0.012"/>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7193886"/>
        <c:crosses val="autoZero"/>
        <c:auto val="0"/>
        <c:baseTimeUnit val="days"/>
        <c:majorUnit val="12"/>
        <c:majorTimeUnit val="months"/>
        <c:minorUnit val="12"/>
        <c:minorTimeUnit val="months"/>
        <c:noMultiLvlLbl val="0"/>
      </c:dateAx>
      <c:valAx>
        <c:axId val="37193886"/>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632843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S</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data'!$B$96:$B$153</c:f>
              <c:strCache>
                <c:ptCount val="58"/>
                <c:pt idx="0">
                  <c:v>34857</c:v>
                </c:pt>
                <c:pt idx="1">
                  <c:v>34864</c:v>
                </c:pt>
                <c:pt idx="2">
                  <c:v>34878</c:v>
                </c:pt>
                <c:pt idx="3">
                  <c:v>34885</c:v>
                </c:pt>
                <c:pt idx="4">
                  <c:v>34892</c:v>
                </c:pt>
                <c:pt idx="5">
                  <c:v>34899</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35220</c:v>
                </c:pt>
                <c:pt idx="19">
                  <c:v>35227</c:v>
                </c:pt>
                <c:pt idx="20">
                  <c:v>35234</c:v>
                </c:pt>
                <c:pt idx="21">
                  <c:v>35241</c:v>
                </c:pt>
                <c:pt idx="22">
                  <c:v>35248</c:v>
                </c:pt>
                <c:pt idx="23">
                  <c:v>35255</c:v>
                </c:pt>
                <c:pt idx="24">
                  <c:v>35262</c:v>
                </c:pt>
                <c:pt idx="25">
                  <c:v>35283</c:v>
                </c:pt>
                <c:pt idx="26">
                  <c:v>35290</c:v>
                </c:pt>
                <c:pt idx="27">
                  <c:v>35297</c:v>
                </c:pt>
                <c:pt idx="28">
                  <c:v>35304</c:v>
                </c:pt>
                <c:pt idx="29">
                  <c:v>35311</c:v>
                </c:pt>
                <c:pt idx="30">
                  <c:v>35318</c:v>
                </c:pt>
                <c:pt idx="31">
                  <c:v>35325</c:v>
                </c:pt>
                <c:pt idx="32">
                  <c:v>35332</c:v>
                </c:pt>
                <c:pt idx="33">
                  <c:v>35339</c:v>
                </c:pt>
                <c:pt idx="34">
                  <c:v>35346</c:v>
                </c:pt>
                <c:pt idx="35">
                  <c:v>35353</c:v>
                </c:pt>
                <c:pt idx="36">
                  <c:v>35360</c:v>
                </c:pt>
                <c:pt idx="37">
                  <c:v>35367</c:v>
                </c:pt>
                <c:pt idx="38">
                  <c:v>35567</c:v>
                </c:pt>
                <c:pt idx="39">
                  <c:v>35574</c:v>
                </c:pt>
                <c:pt idx="40">
                  <c:v>35582</c:v>
                </c:pt>
                <c:pt idx="41">
                  <c:v>35589</c:v>
                </c:pt>
                <c:pt idx="42">
                  <c:v>35596</c:v>
                </c:pt>
                <c:pt idx="43">
                  <c:v>35603</c:v>
                </c:pt>
                <c:pt idx="44">
                  <c:v>35617</c:v>
                </c:pt>
                <c:pt idx="45">
                  <c:v>35624</c:v>
                </c:pt>
                <c:pt idx="46">
                  <c:v>35631</c:v>
                </c:pt>
                <c:pt idx="47">
                  <c:v>35638</c:v>
                </c:pt>
                <c:pt idx="48">
                  <c:v>35652</c:v>
                </c:pt>
                <c:pt idx="49">
                  <c:v>35659</c:v>
                </c:pt>
                <c:pt idx="50">
                  <c:v>35666</c:v>
                </c:pt>
                <c:pt idx="51">
                  <c:v>35687</c:v>
                </c:pt>
                <c:pt idx="52">
                  <c:v>35694</c:v>
                </c:pt>
                <c:pt idx="53">
                  <c:v>35701</c:v>
                </c:pt>
                <c:pt idx="54">
                  <c:v>35708</c:v>
                </c:pt>
                <c:pt idx="55">
                  <c:v>35715</c:v>
                </c:pt>
                <c:pt idx="56">
                  <c:v>35722</c:v>
                </c:pt>
                <c:pt idx="57">
                  <c:v>35729</c:v>
                </c:pt>
              </c:strCache>
            </c:strRef>
          </c:cat>
          <c:val>
            <c:numRef>
              <c:f>'Filter Gauge 3 data'!$AQ$96:$AQ$153</c:f>
              <c:numCache>
                <c:ptCount val="58"/>
                <c:pt idx="0">
                  <c:v>64.925</c:v>
                </c:pt>
                <c:pt idx="1">
                  <c:v>99.23750000000001</c:v>
                </c:pt>
                <c:pt idx="2">
                  <c:v>71.4</c:v>
                </c:pt>
                <c:pt idx="3">
                  <c:v>146.0875</c:v>
                </c:pt>
                <c:pt idx="4">
                  <c:v>107.3625</c:v>
                </c:pt>
                <c:pt idx="5">
                  <c:v>36.131249999999994</c:v>
                </c:pt>
                <c:pt idx="6">
                  <c:v>150.775</c:v>
                </c:pt>
                <c:pt idx="7">
                  <c:v>34.918749999999996</c:v>
                </c:pt>
                <c:pt idx="8">
                  <c:v>31.318749999999998</c:v>
                </c:pt>
                <c:pt idx="9">
                  <c:v>14.9875</c:v>
                </c:pt>
                <c:pt idx="10">
                  <c:v>66.75625000000001</c:v>
                </c:pt>
                <c:pt idx="11">
                  <c:v>41.03125</c:v>
                </c:pt>
                <c:pt idx="12">
                  <c:v>46.9125</c:v>
                </c:pt>
                <c:pt idx="13">
                  <c:v>83.725</c:v>
                </c:pt>
                <c:pt idx="14">
                  <c:v>103.15</c:v>
                </c:pt>
                <c:pt idx="15">
                  <c:v>186.66250000000002</c:v>
                </c:pt>
                <c:pt idx="16">
                  <c:v>19.85625</c:v>
                </c:pt>
                <c:pt idx="17">
                  <c:v>77.63125</c:v>
                </c:pt>
                <c:pt idx="18">
                  <c:v>132.88125</c:v>
                </c:pt>
                <c:pt idx="19">
                  <c:v>84.14375</c:v>
                </c:pt>
                <c:pt idx="20">
                  <c:v>128.525</c:v>
                </c:pt>
                <c:pt idx="21">
                  <c:v>52.1625</c:v>
                </c:pt>
                <c:pt idx="22">
                  <c:v>48.862500000000004</c:v>
                </c:pt>
                <c:pt idx="23">
                  <c:v>47.849999999999994</c:v>
                </c:pt>
                <c:pt idx="24">
                  <c:v>63.19375000000001</c:v>
                </c:pt>
                <c:pt idx="25">
                  <c:v>216.05625</c:v>
                </c:pt>
                <c:pt idx="26">
                  <c:v>375.69374999999997</c:v>
                </c:pt>
                <c:pt idx="27">
                  <c:v>92.4375</c:v>
                </c:pt>
                <c:pt idx="28">
                  <c:v>37.2375</c:v>
                </c:pt>
                <c:pt idx="29">
                  <c:v>250.6125</c:v>
                </c:pt>
                <c:pt idx="30">
                  <c:v>262.33125</c:v>
                </c:pt>
                <c:pt idx="32">
                  <c:v>183.68124999999998</c:v>
                </c:pt>
                <c:pt idx="33">
                  <c:v>64.19375</c:v>
                </c:pt>
                <c:pt idx="34">
                  <c:v>154.36875</c:v>
                </c:pt>
                <c:pt idx="35">
                  <c:v>136.68125</c:v>
                </c:pt>
                <c:pt idx="36">
                  <c:v>165.14375</c:v>
                </c:pt>
                <c:pt idx="37">
                  <c:v>68.25</c:v>
                </c:pt>
                <c:pt idx="38">
                  <c:v>187.0625</c:v>
                </c:pt>
                <c:pt idx="39">
                  <c:v>137.625</c:v>
                </c:pt>
                <c:pt idx="40">
                  <c:v>204.125</c:v>
                </c:pt>
                <c:pt idx="41">
                  <c:v>52.0875</c:v>
                </c:pt>
                <c:pt idx="42">
                  <c:v>69.125</c:v>
                </c:pt>
                <c:pt idx="43">
                  <c:v>83.6875</c:v>
                </c:pt>
                <c:pt idx="44">
                  <c:v>4.375</c:v>
                </c:pt>
                <c:pt idx="45">
                  <c:v>94.1875</c:v>
                </c:pt>
                <c:pt idx="46">
                  <c:v>90.125</c:v>
                </c:pt>
                <c:pt idx="47">
                  <c:v>134.8125</c:v>
                </c:pt>
                <c:pt idx="49">
                  <c:v>210.3125</c:v>
                </c:pt>
                <c:pt idx="50">
                  <c:v>325.6875</c:v>
                </c:pt>
                <c:pt idx="51">
                  <c:v>59.85</c:v>
                </c:pt>
                <c:pt idx="52">
                  <c:v>513.8125</c:v>
                </c:pt>
                <c:pt idx="53">
                  <c:v>174.375</c:v>
                </c:pt>
                <c:pt idx="54">
                  <c:v>118.5</c:v>
                </c:pt>
                <c:pt idx="55">
                  <c:v>29.8875</c:v>
                </c:pt>
                <c:pt idx="56">
                  <c:v>67.5</c:v>
                </c:pt>
                <c:pt idx="57">
                  <c:v>57.20625</c:v>
                </c:pt>
              </c:numCache>
            </c:numRef>
          </c:val>
          <c:smooth val="0"/>
        </c:ser>
        <c:marker val="1"/>
        <c:axId val="66309519"/>
        <c:axId val="59914760"/>
      </c:lineChart>
      <c:dateAx>
        <c:axId val="66309519"/>
        <c:scaling>
          <c:orientation val="minMax"/>
          <c:max val="35796"/>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The James Hutton Institute 2011</a:t>
                </a:r>
              </a:p>
            </c:rich>
          </c:tx>
          <c:layout>
            <c:manualLayout>
              <c:xMode val="factor"/>
              <c:yMode val="factor"/>
              <c:x val="0"/>
              <c:y val="-0.011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9914760"/>
        <c:crosses val="autoZero"/>
        <c:auto val="0"/>
        <c:baseTimeUnit val="days"/>
        <c:majorUnit val="12"/>
        <c:majorTimeUnit val="months"/>
        <c:minorUnit val="12"/>
        <c:minorTimeUnit val="months"/>
        <c:noMultiLvlLbl val="0"/>
      </c:dateAx>
      <c:valAx>
        <c:axId val="5991476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630951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Si</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data'!$AF$8:$AF$153</c:f>
              <c:numCache>
                <c:ptCount val="146"/>
                <c:pt idx="0">
                  <c:v>254.1428571428571</c:v>
                </c:pt>
                <c:pt idx="1">
                  <c:v>119.42857142857143</c:v>
                </c:pt>
                <c:pt idx="2">
                  <c:v>67.71428571428571</c:v>
                </c:pt>
                <c:pt idx="3">
                  <c:v>48.85714285714286</c:v>
                </c:pt>
                <c:pt idx="4">
                  <c:v>52.85714285714286</c:v>
                </c:pt>
                <c:pt idx="5">
                  <c:v>75.57142857142858</c:v>
                </c:pt>
                <c:pt idx="6">
                  <c:v>53.42857142857143</c:v>
                </c:pt>
                <c:pt idx="7">
                  <c:v>46.57142857142858</c:v>
                </c:pt>
                <c:pt idx="8">
                  <c:v>39.28571428571429</c:v>
                </c:pt>
                <c:pt idx="9">
                  <c:v>47.714285714285715</c:v>
                </c:pt>
                <c:pt idx="10">
                  <c:v>28.42857142857143</c:v>
                </c:pt>
                <c:pt idx="11">
                  <c:v>132.42857142857142</c:v>
                </c:pt>
                <c:pt idx="12">
                  <c:v>50.42857142857142</c:v>
                </c:pt>
                <c:pt idx="13">
                  <c:v>35.85714285714286</c:v>
                </c:pt>
                <c:pt idx="14">
                  <c:v>24</c:v>
                </c:pt>
                <c:pt idx="15">
                  <c:v>75.28571428571429</c:v>
                </c:pt>
                <c:pt idx="16">
                  <c:v>100.85714285714285</c:v>
                </c:pt>
                <c:pt idx="17">
                  <c:v>42.57142857142857</c:v>
                </c:pt>
                <c:pt idx="18">
                  <c:v>61.57142857142857</c:v>
                </c:pt>
                <c:pt idx="19">
                  <c:v>50.14285714285714</c:v>
                </c:pt>
                <c:pt idx="20">
                  <c:v>67.14285714285714</c:v>
                </c:pt>
                <c:pt idx="21">
                  <c:v>75.71428571428572</c:v>
                </c:pt>
                <c:pt idx="22">
                  <c:v>97.57142857142857</c:v>
                </c:pt>
                <c:pt idx="23">
                  <c:v>40</c:v>
                </c:pt>
                <c:pt idx="24">
                  <c:v>66.99999999999999</c:v>
                </c:pt>
                <c:pt idx="25">
                  <c:v>60.142857142857146</c:v>
                </c:pt>
                <c:pt idx="26">
                  <c:v>38.42857142857143</c:v>
                </c:pt>
                <c:pt idx="27">
                  <c:v>20.57142857142857</c:v>
                </c:pt>
                <c:pt idx="28">
                  <c:v>14.57142857142857</c:v>
                </c:pt>
                <c:pt idx="29">
                  <c:v>14.57142857142857</c:v>
                </c:pt>
                <c:pt idx="30">
                  <c:v>13.571428571428571</c:v>
                </c:pt>
                <c:pt idx="31">
                  <c:v>15</c:v>
                </c:pt>
                <c:pt idx="32">
                  <c:v>19.857142857142858</c:v>
                </c:pt>
                <c:pt idx="33">
                  <c:v>23.142857142857142</c:v>
                </c:pt>
                <c:pt idx="34">
                  <c:v>23.571428571428573</c:v>
                </c:pt>
                <c:pt idx="35">
                  <c:v>19.42857142857143</c:v>
                </c:pt>
                <c:pt idx="36">
                  <c:v>20.428571428571427</c:v>
                </c:pt>
                <c:pt idx="37">
                  <c:v>21.571428571428573</c:v>
                </c:pt>
                <c:pt idx="38">
                  <c:v>25.571428571428573</c:v>
                </c:pt>
                <c:pt idx="39">
                  <c:v>20.428571428571427</c:v>
                </c:pt>
                <c:pt idx="40">
                  <c:v>27.571428571428573</c:v>
                </c:pt>
                <c:pt idx="41">
                  <c:v>17.285714285714285</c:v>
                </c:pt>
                <c:pt idx="42">
                  <c:v>10.57142857142857</c:v>
                </c:pt>
                <c:pt idx="43">
                  <c:v>12.142857142857144</c:v>
                </c:pt>
                <c:pt idx="44">
                  <c:v>15</c:v>
                </c:pt>
                <c:pt idx="45">
                  <c:v>11.714285714285715</c:v>
                </c:pt>
                <c:pt idx="46">
                  <c:v>9.285714285714286</c:v>
                </c:pt>
                <c:pt idx="47">
                  <c:v>6.671428571428571</c:v>
                </c:pt>
                <c:pt idx="48">
                  <c:v>8.714285714285714</c:v>
                </c:pt>
                <c:pt idx="49">
                  <c:v>15.142857142857142</c:v>
                </c:pt>
                <c:pt idx="50">
                  <c:v>29.428571428571427</c:v>
                </c:pt>
                <c:pt idx="51">
                  <c:v>9</c:v>
                </c:pt>
                <c:pt idx="52">
                  <c:v>5.1000000000000005</c:v>
                </c:pt>
                <c:pt idx="53">
                  <c:v>48.285714285714285</c:v>
                </c:pt>
                <c:pt idx="54">
                  <c:v>26</c:v>
                </c:pt>
                <c:pt idx="55">
                  <c:v>118</c:v>
                </c:pt>
                <c:pt idx="56">
                  <c:v>32.714285714285715</c:v>
                </c:pt>
                <c:pt idx="57">
                  <c:v>44.42857142857143</c:v>
                </c:pt>
                <c:pt idx="58">
                  <c:v>52.57142857142857</c:v>
                </c:pt>
                <c:pt idx="59">
                  <c:v>71.57142857142858</c:v>
                </c:pt>
                <c:pt idx="60">
                  <c:v>27.857142857142858</c:v>
                </c:pt>
                <c:pt idx="61">
                  <c:v>47.57142857142858</c:v>
                </c:pt>
                <c:pt idx="62">
                  <c:v>96.42857142857143</c:v>
                </c:pt>
                <c:pt idx="63">
                  <c:v>13</c:v>
                </c:pt>
                <c:pt idx="64">
                  <c:v>21.14285714285714</c:v>
                </c:pt>
                <c:pt idx="65">
                  <c:v>24.42857142857143</c:v>
                </c:pt>
                <c:pt idx="66">
                  <c:v>30</c:v>
                </c:pt>
                <c:pt idx="67">
                  <c:v>13.857142857142858</c:v>
                </c:pt>
                <c:pt idx="68">
                  <c:v>4.285714285714286</c:v>
                </c:pt>
                <c:pt idx="69">
                  <c:v>6.957142857142857</c:v>
                </c:pt>
                <c:pt idx="70">
                  <c:v>37</c:v>
                </c:pt>
                <c:pt idx="71">
                  <c:v>40.42857142857142</c:v>
                </c:pt>
                <c:pt idx="72">
                  <c:v>19.28571428571429</c:v>
                </c:pt>
                <c:pt idx="73">
                  <c:v>33.857142857142854</c:v>
                </c:pt>
                <c:pt idx="74">
                  <c:v>34.857142857142854</c:v>
                </c:pt>
                <c:pt idx="75">
                  <c:v>122.14285714285714</c:v>
                </c:pt>
                <c:pt idx="76">
                  <c:v>100.28571428571428</c:v>
                </c:pt>
                <c:pt idx="77">
                  <c:v>28</c:v>
                </c:pt>
                <c:pt idx="78">
                  <c:v>78</c:v>
                </c:pt>
                <c:pt idx="79">
                  <c:v>35.57142857142858</c:v>
                </c:pt>
                <c:pt idx="80">
                  <c:v>57.57142857142857</c:v>
                </c:pt>
                <c:pt idx="81">
                  <c:v>24</c:v>
                </c:pt>
                <c:pt idx="82">
                  <c:v>10.57142857142857</c:v>
                </c:pt>
                <c:pt idx="83">
                  <c:v>21.14285714285714</c:v>
                </c:pt>
                <c:pt idx="84">
                  <c:v>18.714285714285715</c:v>
                </c:pt>
                <c:pt idx="85">
                  <c:v>30</c:v>
                </c:pt>
                <c:pt idx="86">
                  <c:v>16.142857142857142</c:v>
                </c:pt>
                <c:pt idx="87">
                  <c:v>11</c:v>
                </c:pt>
                <c:pt idx="88">
                  <c:v>4.285714285714286</c:v>
                </c:pt>
                <c:pt idx="89">
                  <c:v>7.714285714285714</c:v>
                </c:pt>
                <c:pt idx="90">
                  <c:v>107.71428571428572</c:v>
                </c:pt>
                <c:pt idx="91">
                  <c:v>271.57142857142856</c:v>
                </c:pt>
                <c:pt idx="92">
                  <c:v>116.14285714285712</c:v>
                </c:pt>
                <c:pt idx="93">
                  <c:v>178.7142857142857</c:v>
                </c:pt>
                <c:pt idx="94">
                  <c:v>80.57142857142856</c:v>
                </c:pt>
                <c:pt idx="95">
                  <c:v>45.57142857142858</c:v>
                </c:pt>
                <c:pt idx="96">
                  <c:v>10.428571428571427</c:v>
                </c:pt>
                <c:pt idx="97">
                  <c:v>37</c:v>
                </c:pt>
                <c:pt idx="98">
                  <c:v>66.71428571428571</c:v>
                </c:pt>
                <c:pt idx="99">
                  <c:v>38.714285714285715</c:v>
                </c:pt>
                <c:pt idx="100">
                  <c:v>22.142857142857142</c:v>
                </c:pt>
                <c:pt idx="101">
                  <c:v>31.857142857142854</c:v>
                </c:pt>
                <c:pt idx="102">
                  <c:v>31.714285714285715</c:v>
                </c:pt>
                <c:pt idx="103">
                  <c:v>14.57142857142857</c:v>
                </c:pt>
                <c:pt idx="104">
                  <c:v>18.28571428571429</c:v>
                </c:pt>
                <c:pt idx="105">
                  <c:v>29.428571428571427</c:v>
                </c:pt>
                <c:pt idx="106">
                  <c:v>63.71428571428571</c:v>
                </c:pt>
                <c:pt idx="107">
                  <c:v>106.42857142857143</c:v>
                </c:pt>
                <c:pt idx="108">
                  <c:v>69.14285714285714</c:v>
                </c:pt>
                <c:pt idx="109">
                  <c:v>59.285714285714285</c:v>
                </c:pt>
                <c:pt idx="110">
                  <c:v>75.85714285714286</c:v>
                </c:pt>
                <c:pt idx="111">
                  <c:v>193.14285714285714</c:v>
                </c:pt>
                <c:pt idx="112">
                  <c:v>128.71428571428572</c:v>
                </c:pt>
                <c:pt idx="113">
                  <c:v>99.99999999999999</c:v>
                </c:pt>
                <c:pt idx="114">
                  <c:v>181.28571428571428</c:v>
                </c:pt>
                <c:pt idx="115">
                  <c:v>21.857142857142858</c:v>
                </c:pt>
                <c:pt idx="116">
                  <c:v>56.85714285714286</c:v>
                </c:pt>
                <c:pt idx="117">
                  <c:v>170.57142857142856</c:v>
                </c:pt>
                <c:pt idx="118">
                  <c:v>84.57142857142856</c:v>
                </c:pt>
                <c:pt idx="119">
                  <c:v>57.285714285714285</c:v>
                </c:pt>
                <c:pt idx="120">
                  <c:v>172.71428571428575</c:v>
                </c:pt>
                <c:pt idx="121">
                  <c:v>146.2857142857143</c:v>
                </c:pt>
                <c:pt idx="122">
                  <c:v>63.28571428571429</c:v>
                </c:pt>
                <c:pt idx="123">
                  <c:v>48.285714285714285</c:v>
                </c:pt>
                <c:pt idx="124">
                  <c:v>75.71428571428572</c:v>
                </c:pt>
                <c:pt idx="125">
                  <c:v>19.28571428571429</c:v>
                </c:pt>
                <c:pt idx="126">
                  <c:v>37.57142857142858</c:v>
                </c:pt>
                <c:pt idx="127">
                  <c:v>230.85714285714286</c:v>
                </c:pt>
                <c:pt idx="128">
                  <c:v>124.57142857142857</c:v>
                </c:pt>
                <c:pt idx="129">
                  <c:v>47.85714285714286</c:v>
                </c:pt>
                <c:pt idx="130">
                  <c:v>107.42857142857143</c:v>
                </c:pt>
                <c:pt idx="131">
                  <c:v>25.857142857142858</c:v>
                </c:pt>
                <c:pt idx="132">
                  <c:v>4.285714285714286</c:v>
                </c:pt>
                <c:pt idx="133">
                  <c:v>110.07142857142857</c:v>
                </c:pt>
                <c:pt idx="134">
                  <c:v>62.78571428571429</c:v>
                </c:pt>
                <c:pt idx="135">
                  <c:v>73.92857142857143</c:v>
                </c:pt>
                <c:pt idx="137">
                  <c:v>84.0142857142857</c:v>
                </c:pt>
                <c:pt idx="138">
                  <c:v>107.41428571428571</c:v>
                </c:pt>
                <c:pt idx="139">
                  <c:v>25.857142857142858</c:v>
                </c:pt>
                <c:pt idx="140">
                  <c:v>183.85714285714286</c:v>
                </c:pt>
                <c:pt idx="141">
                  <c:v>22.757142857142856</c:v>
                </c:pt>
                <c:pt idx="142">
                  <c:v>14.757142857142858</c:v>
                </c:pt>
                <c:pt idx="143">
                  <c:v>8</c:v>
                </c:pt>
                <c:pt idx="144">
                  <c:v>12.085714285714285</c:v>
                </c:pt>
                <c:pt idx="145">
                  <c:v>14.514285714285714</c:v>
                </c:pt>
              </c:numCache>
            </c:numRef>
          </c:val>
          <c:smooth val="0"/>
        </c:ser>
        <c:marker val="1"/>
        <c:axId val="2361929"/>
        <c:axId val="21257362"/>
      </c:lineChart>
      <c:dateAx>
        <c:axId val="2361929"/>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The James Hutton Institute 2011</a:t>
                </a:r>
              </a:p>
            </c:rich>
          </c:tx>
          <c:layout>
            <c:manualLayout>
              <c:xMode val="factor"/>
              <c:yMode val="factor"/>
              <c:x val="0.002"/>
              <c:y val="-0.011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257362"/>
        <c:crosses val="autoZero"/>
        <c:auto val="0"/>
        <c:baseTimeUnit val="days"/>
        <c:majorUnit val="12"/>
        <c:majorTimeUnit val="months"/>
        <c:minorUnit val="12"/>
        <c:minorTimeUnit val="months"/>
        <c:noMultiLvlLbl val="0"/>
      </c:dateAx>
      <c:valAx>
        <c:axId val="21257362"/>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36192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a:t>
            </a:r>
            <a:r>
              <a:rPr lang="en-US" cap="none" sz="1200" b="1" i="0" u="none" baseline="0">
                <a:solidFill>
                  <a:srgbClr val="000000"/>
                </a:solidFill>
                <a:latin typeface="Arial"/>
                <a:ea typeface="Arial"/>
                <a:cs typeface="Arial"/>
              </a:rPr>
              <a:t>SO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-S</a:t>
            </a:r>
          </a:p>
        </c:rich>
      </c:tx>
      <c:layout>
        <c:manualLayout>
          <c:xMode val="factor"/>
          <c:yMode val="factor"/>
          <c:x val="0.00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data'!$AN$8:$AN$153</c:f>
              <c:numCache>
                <c:ptCount val="146"/>
                <c:pt idx="0">
                  <c:v>126.25</c:v>
                </c:pt>
                <c:pt idx="1">
                  <c:v>72.5</c:v>
                </c:pt>
                <c:pt idx="2">
                  <c:v>29.375</c:v>
                </c:pt>
                <c:pt idx="3">
                  <c:v>111.875</c:v>
                </c:pt>
                <c:pt idx="4">
                  <c:v>65</c:v>
                </c:pt>
                <c:pt idx="5">
                  <c:v>17.5</c:v>
                </c:pt>
                <c:pt idx="6">
                  <c:v>22.5</c:v>
                </c:pt>
                <c:pt idx="7">
                  <c:v>205.625</c:v>
                </c:pt>
                <c:pt idx="8">
                  <c:v>64.375</c:v>
                </c:pt>
                <c:pt idx="9">
                  <c:v>49.375</c:v>
                </c:pt>
                <c:pt idx="10">
                  <c:v>256.875</c:v>
                </c:pt>
                <c:pt idx="11">
                  <c:v>91.25</c:v>
                </c:pt>
                <c:pt idx="12">
                  <c:v>68.75</c:v>
                </c:pt>
                <c:pt idx="13">
                  <c:v>56.25</c:v>
                </c:pt>
                <c:pt idx="14">
                  <c:v>41.875</c:v>
                </c:pt>
                <c:pt idx="15">
                  <c:v>101.875</c:v>
                </c:pt>
                <c:pt idx="16">
                  <c:v>63.125</c:v>
                </c:pt>
                <c:pt idx="17">
                  <c:v>120</c:v>
                </c:pt>
                <c:pt idx="18">
                  <c:v>140.625</c:v>
                </c:pt>
                <c:pt idx="19">
                  <c:v>171.875</c:v>
                </c:pt>
                <c:pt idx="20">
                  <c:v>224.375</c:v>
                </c:pt>
                <c:pt idx="21">
                  <c:v>192.5</c:v>
                </c:pt>
                <c:pt idx="22">
                  <c:v>58.75</c:v>
                </c:pt>
                <c:pt idx="23">
                  <c:v>38.125</c:v>
                </c:pt>
                <c:pt idx="24">
                  <c:v>132.5</c:v>
                </c:pt>
                <c:pt idx="25">
                  <c:v>173.75</c:v>
                </c:pt>
                <c:pt idx="26">
                  <c:v>294.375</c:v>
                </c:pt>
                <c:pt idx="27">
                  <c:v>49.375</c:v>
                </c:pt>
                <c:pt idx="28">
                  <c:v>137.5</c:v>
                </c:pt>
                <c:pt idx="29">
                  <c:v>220.625</c:v>
                </c:pt>
                <c:pt idx="30">
                  <c:v>41.875</c:v>
                </c:pt>
                <c:pt idx="31">
                  <c:v>272.5</c:v>
                </c:pt>
                <c:pt idx="32">
                  <c:v>84.375</c:v>
                </c:pt>
                <c:pt idx="33">
                  <c:v>320</c:v>
                </c:pt>
                <c:pt idx="34">
                  <c:v>253.125</c:v>
                </c:pt>
                <c:pt idx="35">
                  <c:v>261.25</c:v>
                </c:pt>
                <c:pt idx="36">
                  <c:v>66.25</c:v>
                </c:pt>
                <c:pt idx="37">
                  <c:v>62.5</c:v>
                </c:pt>
                <c:pt idx="38">
                  <c:v>190.625</c:v>
                </c:pt>
                <c:pt idx="39">
                  <c:v>95</c:v>
                </c:pt>
                <c:pt idx="40">
                  <c:v>53.75</c:v>
                </c:pt>
                <c:pt idx="41">
                  <c:v>81.25</c:v>
                </c:pt>
                <c:pt idx="42">
                  <c:v>36.875</c:v>
                </c:pt>
                <c:pt idx="43">
                  <c:v>43.125</c:v>
                </c:pt>
                <c:pt idx="44">
                  <c:v>61.875</c:v>
                </c:pt>
                <c:pt idx="45">
                  <c:v>125</c:v>
                </c:pt>
                <c:pt idx="46">
                  <c:v>22.5</c:v>
                </c:pt>
                <c:pt idx="47">
                  <c:v>36.875</c:v>
                </c:pt>
                <c:pt idx="48">
                  <c:v>130.625</c:v>
                </c:pt>
                <c:pt idx="49">
                  <c:v>98.75</c:v>
                </c:pt>
                <c:pt idx="50">
                  <c:v>380.625</c:v>
                </c:pt>
                <c:pt idx="51">
                  <c:v>68.75</c:v>
                </c:pt>
                <c:pt idx="52">
                  <c:v>55</c:v>
                </c:pt>
                <c:pt idx="53">
                  <c:v>170.625</c:v>
                </c:pt>
                <c:pt idx="54">
                  <c:v>115</c:v>
                </c:pt>
                <c:pt idx="55">
                  <c:v>211.25</c:v>
                </c:pt>
                <c:pt idx="56">
                  <c:v>28.125</c:v>
                </c:pt>
                <c:pt idx="57">
                  <c:v>104.375</c:v>
                </c:pt>
                <c:pt idx="58">
                  <c:v>31.875</c:v>
                </c:pt>
                <c:pt idx="59">
                  <c:v>26.25</c:v>
                </c:pt>
                <c:pt idx="60">
                  <c:v>59.375</c:v>
                </c:pt>
                <c:pt idx="61">
                  <c:v>41.25</c:v>
                </c:pt>
                <c:pt idx="62">
                  <c:v>88.125</c:v>
                </c:pt>
                <c:pt idx="63">
                  <c:v>29.375</c:v>
                </c:pt>
                <c:pt idx="64">
                  <c:v>31.875</c:v>
                </c:pt>
                <c:pt idx="65">
                  <c:v>100</c:v>
                </c:pt>
                <c:pt idx="66">
                  <c:v>116.25</c:v>
                </c:pt>
                <c:pt idx="67">
                  <c:v>119.375</c:v>
                </c:pt>
                <c:pt idx="68">
                  <c:v>43.125</c:v>
                </c:pt>
                <c:pt idx="69">
                  <c:v>38.125</c:v>
                </c:pt>
                <c:pt idx="70">
                  <c:v>85.625</c:v>
                </c:pt>
                <c:pt idx="71">
                  <c:v>45</c:v>
                </c:pt>
                <c:pt idx="72">
                  <c:v>61.875</c:v>
                </c:pt>
                <c:pt idx="73">
                  <c:v>110</c:v>
                </c:pt>
                <c:pt idx="74">
                  <c:v>203.75</c:v>
                </c:pt>
                <c:pt idx="75">
                  <c:v>80</c:v>
                </c:pt>
                <c:pt idx="76">
                  <c:v>244.375</c:v>
                </c:pt>
                <c:pt idx="77">
                  <c:v>66.875</c:v>
                </c:pt>
                <c:pt idx="78">
                  <c:v>168.75</c:v>
                </c:pt>
                <c:pt idx="79">
                  <c:v>59.375</c:v>
                </c:pt>
                <c:pt idx="80">
                  <c:v>110</c:v>
                </c:pt>
                <c:pt idx="81">
                  <c:v>53.125</c:v>
                </c:pt>
                <c:pt idx="82">
                  <c:v>95</c:v>
                </c:pt>
                <c:pt idx="83">
                  <c:v>27.5</c:v>
                </c:pt>
                <c:pt idx="84">
                  <c:v>27.5</c:v>
                </c:pt>
                <c:pt idx="85">
                  <c:v>40</c:v>
                </c:pt>
                <c:pt idx="86">
                  <c:v>176.25</c:v>
                </c:pt>
                <c:pt idx="87">
                  <c:v>143.125</c:v>
                </c:pt>
                <c:pt idx="88">
                  <c:v>60</c:v>
                </c:pt>
                <c:pt idx="89">
                  <c:v>86.875</c:v>
                </c:pt>
                <c:pt idx="90">
                  <c:v>61.875</c:v>
                </c:pt>
                <c:pt idx="91">
                  <c:v>148.75</c:v>
                </c:pt>
                <c:pt idx="92">
                  <c:v>106.25</c:v>
                </c:pt>
                <c:pt idx="93">
                  <c:v>35.625</c:v>
                </c:pt>
                <c:pt idx="94">
                  <c:v>141.25</c:v>
                </c:pt>
                <c:pt idx="95">
                  <c:v>32.5</c:v>
                </c:pt>
                <c:pt idx="96">
                  <c:v>27.5</c:v>
                </c:pt>
                <c:pt idx="97">
                  <c:v>17.5</c:v>
                </c:pt>
                <c:pt idx="98">
                  <c:v>66.25</c:v>
                </c:pt>
                <c:pt idx="99">
                  <c:v>41.875</c:v>
                </c:pt>
                <c:pt idx="100">
                  <c:v>44.375</c:v>
                </c:pt>
                <c:pt idx="101">
                  <c:v>73.75</c:v>
                </c:pt>
                <c:pt idx="102">
                  <c:v>88.75</c:v>
                </c:pt>
                <c:pt idx="103">
                  <c:v>164.375</c:v>
                </c:pt>
                <c:pt idx="104">
                  <c:v>23.75</c:v>
                </c:pt>
                <c:pt idx="105">
                  <c:v>79.375</c:v>
                </c:pt>
                <c:pt idx="106">
                  <c:v>123.75</c:v>
                </c:pt>
                <c:pt idx="107">
                  <c:v>88.125</c:v>
                </c:pt>
                <c:pt idx="108">
                  <c:v>106.25</c:v>
                </c:pt>
                <c:pt idx="109">
                  <c:v>45</c:v>
                </c:pt>
                <c:pt idx="110">
                  <c:v>41.25</c:v>
                </c:pt>
                <c:pt idx="111">
                  <c:v>48.125</c:v>
                </c:pt>
                <c:pt idx="112">
                  <c:v>63.75</c:v>
                </c:pt>
                <c:pt idx="113">
                  <c:v>211.25</c:v>
                </c:pt>
                <c:pt idx="114">
                  <c:v>353.75</c:v>
                </c:pt>
                <c:pt idx="115">
                  <c:v>91.875</c:v>
                </c:pt>
                <c:pt idx="116">
                  <c:v>38.75</c:v>
                </c:pt>
                <c:pt idx="117">
                  <c:v>213.125</c:v>
                </c:pt>
                <c:pt idx="118">
                  <c:v>230</c:v>
                </c:pt>
                <c:pt idx="120">
                  <c:v>160</c:v>
                </c:pt>
                <c:pt idx="121">
                  <c:v>65</c:v>
                </c:pt>
                <c:pt idx="122">
                  <c:v>147.5</c:v>
                </c:pt>
                <c:pt idx="123">
                  <c:v>128.75</c:v>
                </c:pt>
                <c:pt idx="124">
                  <c:v>164.375</c:v>
                </c:pt>
                <c:pt idx="125">
                  <c:v>75</c:v>
                </c:pt>
                <c:pt idx="126">
                  <c:v>170.625</c:v>
                </c:pt>
                <c:pt idx="127">
                  <c:v>133.75</c:v>
                </c:pt>
                <c:pt idx="128">
                  <c:v>191.875</c:v>
                </c:pt>
                <c:pt idx="129">
                  <c:v>50</c:v>
                </c:pt>
                <c:pt idx="130">
                  <c:v>65.625</c:v>
                </c:pt>
                <c:pt idx="131">
                  <c:v>70</c:v>
                </c:pt>
                <c:pt idx="132">
                  <c:v>116.25</c:v>
                </c:pt>
                <c:pt idx="133">
                  <c:v>85.97625000000001</c:v>
                </c:pt>
                <c:pt idx="134">
                  <c:v>85.92875</c:v>
                </c:pt>
                <c:pt idx="135">
                  <c:v>134.32</c:v>
                </c:pt>
                <c:pt idx="137">
                  <c:v>322.46875</c:v>
                </c:pt>
                <c:pt idx="138">
                  <c:v>317.68625000000003</c:v>
                </c:pt>
                <c:pt idx="139">
                  <c:v>54.7659375</c:v>
                </c:pt>
                <c:pt idx="140">
                  <c:v>471.875</c:v>
                </c:pt>
                <c:pt idx="141">
                  <c:v>171.65375</c:v>
                </c:pt>
                <c:pt idx="142">
                  <c:v>115.15625</c:v>
                </c:pt>
                <c:pt idx="143">
                  <c:v>26.720000000000002</c:v>
                </c:pt>
                <c:pt idx="144">
                  <c:v>65.96000000000001</c:v>
                </c:pt>
                <c:pt idx="145">
                  <c:v>55.778375</c:v>
                </c:pt>
              </c:numCache>
            </c:numRef>
          </c:val>
          <c:smooth val="0"/>
        </c:ser>
        <c:marker val="1"/>
        <c:axId val="57098531"/>
        <c:axId val="44124732"/>
      </c:lineChart>
      <c:dateAx>
        <c:axId val="57098531"/>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4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4124732"/>
        <c:crosses val="autoZero"/>
        <c:auto val="0"/>
        <c:baseTimeUnit val="days"/>
        <c:majorUnit val="12"/>
        <c:majorTimeUnit val="months"/>
        <c:minorUnit val="12"/>
        <c:minorTimeUnit val="months"/>
        <c:noMultiLvlLbl val="0"/>
      </c:dateAx>
      <c:valAx>
        <c:axId val="44124732"/>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7098531"/>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Total Anions</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data'!$AW$8:$AW$153</c:f>
              <c:numCache>
                <c:ptCount val="146"/>
                <c:pt idx="0">
                  <c:v>211.53571428571428</c:v>
                </c:pt>
                <c:pt idx="1">
                  <c:v>126.64285714285714</c:v>
                </c:pt>
                <c:pt idx="2">
                  <c:v>211.23214285714286</c:v>
                </c:pt>
                <c:pt idx="3">
                  <c:v>1142.4464285714287</c:v>
                </c:pt>
                <c:pt idx="4">
                  <c:v>468.7142857142857</c:v>
                </c:pt>
                <c:pt idx="5">
                  <c:v>39.92857142857143</c:v>
                </c:pt>
                <c:pt idx="6">
                  <c:v>154.64285714285714</c:v>
                </c:pt>
                <c:pt idx="7">
                  <c:v>735.4107142857142</c:v>
                </c:pt>
                <c:pt idx="8">
                  <c:v>200.23214285714286</c:v>
                </c:pt>
                <c:pt idx="9">
                  <c:v>196.73214285714286</c:v>
                </c:pt>
                <c:pt idx="10">
                  <c:v>359.01785714285717</c:v>
                </c:pt>
                <c:pt idx="11">
                  <c:v>408.6071428571429</c:v>
                </c:pt>
                <c:pt idx="12">
                  <c:v>385.75</c:v>
                </c:pt>
                <c:pt idx="13">
                  <c:v>138.82142857142858</c:v>
                </c:pt>
                <c:pt idx="14">
                  <c:v>89.51785714285714</c:v>
                </c:pt>
                <c:pt idx="15">
                  <c:v>193.66071428571428</c:v>
                </c:pt>
                <c:pt idx="16">
                  <c:v>133.83928571428572</c:v>
                </c:pt>
                <c:pt idx="17">
                  <c:v>259.7857142857143</c:v>
                </c:pt>
                <c:pt idx="18">
                  <c:v>340.69642857142856</c:v>
                </c:pt>
                <c:pt idx="19">
                  <c:v>284.1607142857143</c:v>
                </c:pt>
                <c:pt idx="20">
                  <c:v>372.23214285714283</c:v>
                </c:pt>
                <c:pt idx="21">
                  <c:v>430.2142857142857</c:v>
                </c:pt>
                <c:pt idx="22">
                  <c:v>342.75</c:v>
                </c:pt>
                <c:pt idx="23">
                  <c:v>130.48214285714286</c:v>
                </c:pt>
                <c:pt idx="24">
                  <c:v>484.7142857142857</c:v>
                </c:pt>
                <c:pt idx="25">
                  <c:v>472.74999999999994</c:v>
                </c:pt>
                <c:pt idx="26">
                  <c:v>1120.5892857142858</c:v>
                </c:pt>
                <c:pt idx="27">
                  <c:v>371.51785714285717</c:v>
                </c:pt>
                <c:pt idx="28">
                  <c:v>558.7857142857143</c:v>
                </c:pt>
                <c:pt idx="29">
                  <c:v>368.05357142857144</c:v>
                </c:pt>
                <c:pt idx="30">
                  <c:v>386.6607142857143</c:v>
                </c:pt>
                <c:pt idx="31">
                  <c:v>661.9285714285713</c:v>
                </c:pt>
                <c:pt idx="32">
                  <c:v>171.58928571428572</c:v>
                </c:pt>
                <c:pt idx="33">
                  <c:v>810.5714285714286</c:v>
                </c:pt>
                <c:pt idx="34">
                  <c:v>1064.267857142857</c:v>
                </c:pt>
                <c:pt idx="35">
                  <c:v>918.5357142857142</c:v>
                </c:pt>
                <c:pt idx="36">
                  <c:v>347.9642857142858</c:v>
                </c:pt>
                <c:pt idx="37">
                  <c:v>147.92857142857142</c:v>
                </c:pt>
                <c:pt idx="38">
                  <c:v>1485.7678571428573</c:v>
                </c:pt>
                <c:pt idx="39">
                  <c:v>364.07142857142856</c:v>
                </c:pt>
                <c:pt idx="40">
                  <c:v>238.17857142857144</c:v>
                </c:pt>
                <c:pt idx="41">
                  <c:v>336.39285714285717</c:v>
                </c:pt>
                <c:pt idx="42">
                  <c:v>113.23214285714286</c:v>
                </c:pt>
                <c:pt idx="43">
                  <c:v>186.2678571428571</c:v>
                </c:pt>
                <c:pt idx="44">
                  <c:v>364.5178571428571</c:v>
                </c:pt>
                <c:pt idx="45">
                  <c:v>257.92857142857144</c:v>
                </c:pt>
                <c:pt idx="46">
                  <c:v>44.214285714285715</c:v>
                </c:pt>
                <c:pt idx="47">
                  <c:v>210.01785714285714</c:v>
                </c:pt>
                <c:pt idx="48">
                  <c:v>624.125</c:v>
                </c:pt>
                <c:pt idx="49">
                  <c:v>351.8928571428571</c:v>
                </c:pt>
                <c:pt idx="50">
                  <c:v>1038.9107142857144</c:v>
                </c:pt>
                <c:pt idx="51">
                  <c:v>165.25</c:v>
                </c:pt>
                <c:pt idx="52">
                  <c:v>494.07142857142856</c:v>
                </c:pt>
                <c:pt idx="53">
                  <c:v>390.7678571428571</c:v>
                </c:pt>
                <c:pt idx="54">
                  <c:v>275.57142857142856</c:v>
                </c:pt>
                <c:pt idx="55">
                  <c:v>1488.1071428571427</c:v>
                </c:pt>
                <c:pt idx="56">
                  <c:v>79.41071428571428</c:v>
                </c:pt>
                <c:pt idx="57">
                  <c:v>268.23214285714283</c:v>
                </c:pt>
                <c:pt idx="58">
                  <c:v>85.375</c:v>
                </c:pt>
                <c:pt idx="59">
                  <c:v>82.17857142857142</c:v>
                </c:pt>
                <c:pt idx="60">
                  <c:v>176.73214285714286</c:v>
                </c:pt>
                <c:pt idx="61">
                  <c:v>159.67857142857144</c:v>
                </c:pt>
                <c:pt idx="62">
                  <c:v>427.2678571428571</c:v>
                </c:pt>
                <c:pt idx="63">
                  <c:v>142.66071428571428</c:v>
                </c:pt>
                <c:pt idx="64">
                  <c:v>127.23214285714285</c:v>
                </c:pt>
                <c:pt idx="65">
                  <c:v>297.14285714285717</c:v>
                </c:pt>
                <c:pt idx="66">
                  <c:v>847.25</c:v>
                </c:pt>
                <c:pt idx="67">
                  <c:v>351.30357142857144</c:v>
                </c:pt>
                <c:pt idx="68">
                  <c:v>178.9821428571429</c:v>
                </c:pt>
                <c:pt idx="69">
                  <c:v>255.76785714285717</c:v>
                </c:pt>
                <c:pt idx="70">
                  <c:v>424.4107142857143</c:v>
                </c:pt>
                <c:pt idx="71">
                  <c:v>214.64285714285717</c:v>
                </c:pt>
                <c:pt idx="72">
                  <c:v>161.875</c:v>
                </c:pt>
                <c:pt idx="73">
                  <c:v>330.5</c:v>
                </c:pt>
                <c:pt idx="74">
                  <c:v>410.3928571428571</c:v>
                </c:pt>
                <c:pt idx="75">
                  <c:v>250.57142857142856</c:v>
                </c:pt>
                <c:pt idx="76">
                  <c:v>627.3035714285714</c:v>
                </c:pt>
                <c:pt idx="77">
                  <c:v>194.375</c:v>
                </c:pt>
                <c:pt idx="78">
                  <c:v>409.6071428571429</c:v>
                </c:pt>
                <c:pt idx="79">
                  <c:v>218.375</c:v>
                </c:pt>
                <c:pt idx="80">
                  <c:v>384.8571428571429</c:v>
                </c:pt>
                <c:pt idx="81">
                  <c:v>163.26785714285714</c:v>
                </c:pt>
                <c:pt idx="82">
                  <c:v>805.1428571428571</c:v>
                </c:pt>
                <c:pt idx="83">
                  <c:v>90.35714285714285</c:v>
                </c:pt>
                <c:pt idx="84">
                  <c:v>180.71428571428572</c:v>
                </c:pt>
                <c:pt idx="85">
                  <c:v>148.78571428571428</c:v>
                </c:pt>
                <c:pt idx="86">
                  <c:v>775.1071428571428</c:v>
                </c:pt>
                <c:pt idx="87">
                  <c:v>416.3392857142857</c:v>
                </c:pt>
                <c:pt idx="88">
                  <c:v>315.3571428571429</c:v>
                </c:pt>
                <c:pt idx="89">
                  <c:v>296.44642857142856</c:v>
                </c:pt>
                <c:pt idx="90">
                  <c:v>255.73214285714286</c:v>
                </c:pt>
                <c:pt idx="91">
                  <c:v>446.5357142857142</c:v>
                </c:pt>
                <c:pt idx="92">
                  <c:v>333.1071428571429</c:v>
                </c:pt>
                <c:pt idx="93">
                  <c:v>184.05357142857144</c:v>
                </c:pt>
                <c:pt idx="94">
                  <c:v>808.8214285714286</c:v>
                </c:pt>
                <c:pt idx="95">
                  <c:v>192.78571428571428</c:v>
                </c:pt>
                <c:pt idx="96">
                  <c:v>62.35714285714286</c:v>
                </c:pt>
                <c:pt idx="97">
                  <c:v>43.35714285714286</c:v>
                </c:pt>
                <c:pt idx="98">
                  <c:v>178.32142857142856</c:v>
                </c:pt>
                <c:pt idx="99">
                  <c:v>315.0892857142857</c:v>
                </c:pt>
                <c:pt idx="100">
                  <c:v>194.94642857142858</c:v>
                </c:pt>
                <c:pt idx="101">
                  <c:v>452.75</c:v>
                </c:pt>
                <c:pt idx="102">
                  <c:v>278.03571428571433</c:v>
                </c:pt>
                <c:pt idx="103">
                  <c:v>556.875</c:v>
                </c:pt>
                <c:pt idx="104">
                  <c:v>103.82142857142857</c:v>
                </c:pt>
                <c:pt idx="105">
                  <c:v>616.4464285714286</c:v>
                </c:pt>
                <c:pt idx="106">
                  <c:v>447.3928571428571</c:v>
                </c:pt>
                <c:pt idx="107">
                  <c:v>354.69642857142856</c:v>
                </c:pt>
                <c:pt idx="108">
                  <c:v>701.75</c:v>
                </c:pt>
                <c:pt idx="109">
                  <c:v>158.78571428571428</c:v>
                </c:pt>
                <c:pt idx="110">
                  <c:v>127.89285714285714</c:v>
                </c:pt>
                <c:pt idx="111">
                  <c:v>236.48214285714286</c:v>
                </c:pt>
                <c:pt idx="112">
                  <c:v>291.3928571428571</c:v>
                </c:pt>
                <c:pt idx="113">
                  <c:v>712.6785714285714</c:v>
                </c:pt>
                <c:pt idx="114">
                  <c:v>1045.607142857143</c:v>
                </c:pt>
                <c:pt idx="115">
                  <c:v>192.08928571428572</c:v>
                </c:pt>
                <c:pt idx="116">
                  <c:v>157.10714285714286</c:v>
                </c:pt>
                <c:pt idx="117">
                  <c:v>529.5535714285714</c:v>
                </c:pt>
                <c:pt idx="118">
                  <c:v>1901.5714285714284</c:v>
                </c:pt>
                <c:pt idx="120">
                  <c:v>783.5714285714284</c:v>
                </c:pt>
                <c:pt idx="121">
                  <c:v>523.6428571428571</c:v>
                </c:pt>
                <c:pt idx="122">
                  <c:v>780.5714285714286</c:v>
                </c:pt>
                <c:pt idx="123">
                  <c:v>559.3928571428571</c:v>
                </c:pt>
                <c:pt idx="124">
                  <c:v>543.0178571428571</c:v>
                </c:pt>
                <c:pt idx="125">
                  <c:v>371.8571428571429</c:v>
                </c:pt>
                <c:pt idx="126">
                  <c:v>1280.3392857142856</c:v>
                </c:pt>
                <c:pt idx="127">
                  <c:v>823.9642857142857</c:v>
                </c:pt>
                <c:pt idx="128">
                  <c:v>723.8035714285713</c:v>
                </c:pt>
                <c:pt idx="129">
                  <c:v>349.42857142857144</c:v>
                </c:pt>
                <c:pt idx="130">
                  <c:v>154.125</c:v>
                </c:pt>
                <c:pt idx="131">
                  <c:v>348.2857142857143</c:v>
                </c:pt>
                <c:pt idx="132">
                  <c:v>343.03571428571433</c:v>
                </c:pt>
                <c:pt idx="133">
                  <c:v>282.6055357142857</c:v>
                </c:pt>
                <c:pt idx="134">
                  <c:v>214.70132142857145</c:v>
                </c:pt>
                <c:pt idx="135">
                  <c:v>538.8977142857143</c:v>
                </c:pt>
                <c:pt idx="137">
                  <c:v>779.4376071428571</c:v>
                </c:pt>
                <c:pt idx="138">
                  <c:v>2626.18625</c:v>
                </c:pt>
                <c:pt idx="139">
                  <c:v>488.0602232142857</c:v>
                </c:pt>
                <c:pt idx="140">
                  <c:v>1496.679</c:v>
                </c:pt>
                <c:pt idx="141">
                  <c:v>1007.2166071428571</c:v>
                </c:pt>
                <c:pt idx="142">
                  <c:v>679.7448214285714</c:v>
                </c:pt>
                <c:pt idx="143">
                  <c:v>62.59780000000001</c:v>
                </c:pt>
                <c:pt idx="144">
                  <c:v>584.2371428571429</c:v>
                </c:pt>
                <c:pt idx="145">
                  <c:v>218.2900892857143</c:v>
                </c:pt>
              </c:numCache>
            </c:numRef>
          </c:val>
          <c:smooth val="0"/>
        </c:ser>
        <c:marker val="1"/>
        <c:axId val="61578269"/>
        <c:axId val="17333510"/>
      </c:lineChart>
      <c:dateAx>
        <c:axId val="61578269"/>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7333510"/>
        <c:crosses val="autoZero"/>
        <c:auto val="0"/>
        <c:baseTimeUnit val="days"/>
        <c:majorUnit val="12"/>
        <c:majorTimeUnit val="months"/>
        <c:minorUnit val="12"/>
        <c:minorTimeUnit val="months"/>
        <c:noMultiLvlLbl val="0"/>
      </c:dateAx>
      <c:valAx>
        <c:axId val="1733351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157826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Total Cations</a:t>
            </a:r>
          </a:p>
        </c:rich>
      </c:tx>
      <c:layout>
        <c:manualLayout>
          <c:xMode val="factor"/>
          <c:yMode val="factor"/>
          <c:x val="0.005"/>
          <c:y val="0"/>
        </c:manualLayout>
      </c:layout>
      <c:spPr>
        <a:noFill/>
        <a:ln>
          <a:noFill/>
        </a:ln>
      </c:spPr>
    </c:title>
    <c:plotArea>
      <c:layout>
        <c:manualLayout>
          <c:xMode val="edge"/>
          <c:yMode val="edge"/>
          <c:x val="0.06225"/>
          <c:y val="0.186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data'!$AV$8:$AV$153</c:f>
              <c:numCache>
                <c:ptCount val="146"/>
                <c:pt idx="0">
                  <c:v>88.70114667940756</c:v>
                </c:pt>
                <c:pt idx="1">
                  <c:v>97.22949514253861</c:v>
                </c:pt>
                <c:pt idx="2">
                  <c:v>197.30761267717787</c:v>
                </c:pt>
                <c:pt idx="3">
                  <c:v>1008.6932632584807</c:v>
                </c:pt>
                <c:pt idx="4">
                  <c:v>402.4525402134098</c:v>
                </c:pt>
                <c:pt idx="5">
                  <c:v>22.040293040293044</c:v>
                </c:pt>
                <c:pt idx="6">
                  <c:v>214.6075011944577</c:v>
                </c:pt>
                <c:pt idx="7">
                  <c:v>778.5006370441154</c:v>
                </c:pt>
                <c:pt idx="8">
                  <c:v>133.164994425864</c:v>
                </c:pt>
                <c:pt idx="9">
                  <c:v>205.0267558528428</c:v>
                </c:pt>
                <c:pt idx="10">
                  <c:v>138.0107501194458</c:v>
                </c:pt>
                <c:pt idx="11">
                  <c:v>426.5962732919255</c:v>
                </c:pt>
                <c:pt idx="12">
                  <c:v>399.0904602643733</c:v>
                </c:pt>
                <c:pt idx="13">
                  <c:v>105.7494027711419</c:v>
                </c:pt>
                <c:pt idx="14">
                  <c:v>56.24629718107978</c:v>
                </c:pt>
                <c:pt idx="15">
                  <c:v>102.24008600095556</c:v>
                </c:pt>
                <c:pt idx="16">
                  <c:v>77.90571747093486</c:v>
                </c:pt>
                <c:pt idx="17">
                  <c:v>195.72288580984235</c:v>
                </c:pt>
                <c:pt idx="18">
                  <c:v>385.0154483197962</c:v>
                </c:pt>
                <c:pt idx="19">
                  <c:v>131.89297658862876</c:v>
                </c:pt>
                <c:pt idx="20">
                  <c:v>244.32871476349737</c:v>
                </c:pt>
                <c:pt idx="21">
                  <c:v>463.15575728619206</c:v>
                </c:pt>
                <c:pt idx="22">
                  <c:v>364.94202898550725</c:v>
                </c:pt>
                <c:pt idx="23">
                  <c:v>141.38326166587035</c:v>
                </c:pt>
                <c:pt idx="24">
                  <c:v>448.6156235069278</c:v>
                </c:pt>
                <c:pt idx="25">
                  <c:v>442.39480809046023</c:v>
                </c:pt>
                <c:pt idx="26">
                  <c:v>931.9425067685937</c:v>
                </c:pt>
                <c:pt idx="27">
                  <c:v>330.84846313107187</c:v>
                </c:pt>
                <c:pt idx="28">
                  <c:v>476.3256091734353</c:v>
                </c:pt>
                <c:pt idx="29">
                  <c:v>199.86438923395445</c:v>
                </c:pt>
                <c:pt idx="30">
                  <c:v>398.5340818601688</c:v>
                </c:pt>
                <c:pt idx="31">
                  <c:v>301.2329192546584</c:v>
                </c:pt>
                <c:pt idx="32">
                  <c:v>137.9998407389712</c:v>
                </c:pt>
                <c:pt idx="33">
                  <c:v>649.0825768434464</c:v>
                </c:pt>
                <c:pt idx="34">
                  <c:v>998.5222965440356</c:v>
                </c:pt>
                <c:pt idx="35">
                  <c:v>878.8444019748368</c:v>
                </c:pt>
                <c:pt idx="36">
                  <c:v>333.92570473005253</c:v>
                </c:pt>
                <c:pt idx="37">
                  <c:v>118.95317725752508</c:v>
                </c:pt>
                <c:pt idx="38">
                  <c:v>1462.460901417423</c:v>
                </c:pt>
                <c:pt idx="39">
                  <c:v>326.32775919732444</c:v>
                </c:pt>
                <c:pt idx="40">
                  <c:v>214.40778786430963</c:v>
                </c:pt>
                <c:pt idx="41">
                  <c:v>309.8151775760472</c:v>
                </c:pt>
                <c:pt idx="42">
                  <c:v>86.11259754738015</c:v>
                </c:pt>
                <c:pt idx="43">
                  <c:v>174.31207198598503</c:v>
                </c:pt>
                <c:pt idx="44">
                  <c:v>372.8555502468546</c:v>
                </c:pt>
                <c:pt idx="45">
                  <c:v>233.5473801560758</c:v>
                </c:pt>
                <c:pt idx="46">
                  <c:v>69.5102723363593</c:v>
                </c:pt>
                <c:pt idx="47">
                  <c:v>192.03806338588947</c:v>
                </c:pt>
                <c:pt idx="48">
                  <c:v>558.3148590539895</c:v>
                </c:pt>
                <c:pt idx="49">
                  <c:v>235.03885969103362</c:v>
                </c:pt>
                <c:pt idx="50">
                  <c:v>667.3816690555822</c:v>
                </c:pt>
                <c:pt idx="51">
                  <c:v>65.98025163242555</c:v>
                </c:pt>
                <c:pt idx="52">
                  <c:v>496.7060041407867</c:v>
                </c:pt>
                <c:pt idx="53">
                  <c:v>348.70480968307055</c:v>
                </c:pt>
                <c:pt idx="54">
                  <c:v>253.2427138079312</c:v>
                </c:pt>
                <c:pt idx="55">
                  <c:v>1443.9902850772419</c:v>
                </c:pt>
                <c:pt idx="56">
                  <c:v>65.07843605669693</c:v>
                </c:pt>
                <c:pt idx="57">
                  <c:v>173.88692466953336</c:v>
                </c:pt>
                <c:pt idx="58">
                  <c:v>63.264612199394804</c:v>
                </c:pt>
                <c:pt idx="59">
                  <c:v>61.59794553272813</c:v>
                </c:pt>
                <c:pt idx="60">
                  <c:v>140.17032967032966</c:v>
                </c:pt>
                <c:pt idx="61">
                  <c:v>127.06720815416467</c:v>
                </c:pt>
                <c:pt idx="62">
                  <c:v>375.08942506768597</c:v>
                </c:pt>
                <c:pt idx="63">
                  <c:v>127.59786590221371</c:v>
                </c:pt>
                <c:pt idx="64">
                  <c:v>98.9895684026119</c:v>
                </c:pt>
                <c:pt idx="65">
                  <c:v>177.7087115782768</c:v>
                </c:pt>
                <c:pt idx="66">
                  <c:v>779.057811753464</c:v>
                </c:pt>
                <c:pt idx="67">
                  <c:v>284.81398311833095</c:v>
                </c:pt>
                <c:pt idx="68">
                  <c:v>181.45644210861602</c:v>
                </c:pt>
                <c:pt idx="69">
                  <c:v>262.3702022615066</c:v>
                </c:pt>
                <c:pt idx="70">
                  <c:v>452.30992196209587</c:v>
                </c:pt>
                <c:pt idx="71">
                  <c:v>209.01234272973403</c:v>
                </c:pt>
                <c:pt idx="72">
                  <c:v>133.73801560758082</c:v>
                </c:pt>
                <c:pt idx="73">
                  <c:v>296.44680681637203</c:v>
                </c:pt>
                <c:pt idx="74">
                  <c:v>289.1086956521739</c:v>
                </c:pt>
                <c:pt idx="75">
                  <c:v>218.9871794871795</c:v>
                </c:pt>
                <c:pt idx="76">
                  <c:v>565.0961936614111</c:v>
                </c:pt>
                <c:pt idx="77">
                  <c:v>171.44640866379996</c:v>
                </c:pt>
                <c:pt idx="78">
                  <c:v>296.92458990285076</c:v>
                </c:pt>
                <c:pt idx="79">
                  <c:v>205.3307055263577</c:v>
                </c:pt>
                <c:pt idx="80">
                  <c:v>348.38326166587035</c:v>
                </c:pt>
                <c:pt idx="81">
                  <c:v>138.65177576047142</c:v>
                </c:pt>
                <c:pt idx="82">
                  <c:v>814.9253065774803</c:v>
                </c:pt>
                <c:pt idx="83">
                  <c:v>81.86375218983915</c:v>
                </c:pt>
                <c:pt idx="84">
                  <c:v>190.87728937728937</c:v>
                </c:pt>
                <c:pt idx="85">
                  <c:v>146.44322344322345</c:v>
                </c:pt>
                <c:pt idx="86">
                  <c:v>674.4075489727663</c:v>
                </c:pt>
                <c:pt idx="87">
                  <c:v>278.8494983277592</c:v>
                </c:pt>
                <c:pt idx="88">
                  <c:v>312.08353240961935</c:v>
                </c:pt>
                <c:pt idx="89">
                  <c:v>284.5188724319159</c:v>
                </c:pt>
                <c:pt idx="90">
                  <c:v>287.6252587991719</c:v>
                </c:pt>
                <c:pt idx="91">
                  <c:v>408.44808090460265</c:v>
                </c:pt>
                <c:pt idx="92">
                  <c:v>283.6147475712693</c:v>
                </c:pt>
                <c:pt idx="93">
                  <c:v>183.4655199872591</c:v>
                </c:pt>
                <c:pt idx="94">
                  <c:v>1273.358496575888</c:v>
                </c:pt>
                <c:pt idx="95">
                  <c:v>193.8020226150661</c:v>
                </c:pt>
                <c:pt idx="96">
                  <c:v>47.32352285395764</c:v>
                </c:pt>
                <c:pt idx="97">
                  <c:v>26.615137760789935</c:v>
                </c:pt>
                <c:pt idx="98">
                  <c:v>133.4592132505176</c:v>
                </c:pt>
                <c:pt idx="99">
                  <c:v>335.0681318681319</c:v>
                </c:pt>
                <c:pt idx="100">
                  <c:v>175.81365663322185</c:v>
                </c:pt>
                <c:pt idx="101">
                  <c:v>475.61023252110203</c:v>
                </c:pt>
                <c:pt idx="102">
                  <c:v>236.10542283803153</c:v>
                </c:pt>
                <c:pt idx="103">
                  <c:v>561.2072861920688</c:v>
                </c:pt>
                <c:pt idx="104">
                  <c:v>86.48139034878166</c:v>
                </c:pt>
                <c:pt idx="105">
                  <c:v>611.1815894250677</c:v>
                </c:pt>
                <c:pt idx="106">
                  <c:v>471.7089584328715</c:v>
                </c:pt>
                <c:pt idx="107">
                  <c:v>348.88386685777994</c:v>
                </c:pt>
                <c:pt idx="108">
                  <c:v>753.1078993470297</c:v>
                </c:pt>
                <c:pt idx="109">
                  <c:v>161.4027154005415</c:v>
                </c:pt>
                <c:pt idx="110">
                  <c:v>116.28532409619366</c:v>
                </c:pt>
                <c:pt idx="111">
                  <c:v>248.9640070074853</c:v>
                </c:pt>
                <c:pt idx="112">
                  <c:v>285.0602006688963</c:v>
                </c:pt>
                <c:pt idx="113">
                  <c:v>629.872591176939</c:v>
                </c:pt>
                <c:pt idx="114">
                  <c:v>883.1451664277752</c:v>
                </c:pt>
                <c:pt idx="115">
                  <c:v>102.9191750278707</c:v>
                </c:pt>
                <c:pt idx="116">
                  <c:v>157.33014811275683</c:v>
                </c:pt>
                <c:pt idx="117">
                  <c:v>624.9950629081064</c:v>
                </c:pt>
                <c:pt idx="118">
                  <c:v>1953.3185220576524</c:v>
                </c:pt>
                <c:pt idx="120">
                  <c:v>842.4147157190637</c:v>
                </c:pt>
                <c:pt idx="121">
                  <c:v>566.683707596751</c:v>
                </c:pt>
                <c:pt idx="122">
                  <c:v>817.7404682274248</c:v>
                </c:pt>
                <c:pt idx="123">
                  <c:v>507.24413123108775</c:v>
                </c:pt>
                <c:pt idx="124">
                  <c:v>456.55706322662843</c:v>
                </c:pt>
                <c:pt idx="125">
                  <c:v>357.107525083612</c:v>
                </c:pt>
                <c:pt idx="126">
                  <c:v>1323.6537904124862</c:v>
                </c:pt>
                <c:pt idx="127">
                  <c:v>837.2497849976111</c:v>
                </c:pt>
                <c:pt idx="128">
                  <c:v>662.1726548813506</c:v>
                </c:pt>
                <c:pt idx="129">
                  <c:v>346.64844720496893</c:v>
                </c:pt>
                <c:pt idx="130">
                  <c:v>117.98944099378882</c:v>
                </c:pt>
                <c:pt idx="131">
                  <c:v>339.04513457556936</c:v>
                </c:pt>
                <c:pt idx="132">
                  <c:v>80.69385411689761</c:v>
                </c:pt>
                <c:pt idx="133">
                  <c:v>231.329657588788</c:v>
                </c:pt>
                <c:pt idx="134">
                  <c:v>178.15114508679724</c:v>
                </c:pt>
                <c:pt idx="135">
                  <c:v>537.2978698837395</c:v>
                </c:pt>
                <c:pt idx="137">
                  <c:v>695.0744067526678</c:v>
                </c:pt>
                <c:pt idx="138">
                  <c:v>2637.154077082338</c:v>
                </c:pt>
                <c:pt idx="139">
                  <c:v>471.31845755693575</c:v>
                </c:pt>
                <c:pt idx="140">
                  <c:v>1513.48663003663</c:v>
                </c:pt>
                <c:pt idx="141">
                  <c:v>949.2585682433509</c:v>
                </c:pt>
                <c:pt idx="142">
                  <c:v>644.026253384297</c:v>
                </c:pt>
                <c:pt idx="143">
                  <c:v>25.764289695811435</c:v>
                </c:pt>
                <c:pt idx="144">
                  <c:v>540.541430960344</c:v>
                </c:pt>
                <c:pt idx="145">
                  <c:v>168.6045954769868</c:v>
                </c:pt>
              </c:numCache>
            </c:numRef>
          </c:val>
          <c:smooth val="0"/>
        </c:ser>
        <c:marker val="1"/>
        <c:axId val="21783863"/>
        <c:axId val="61837040"/>
      </c:lineChart>
      <c:dateAx>
        <c:axId val="21783863"/>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1837040"/>
        <c:crosses val="autoZero"/>
        <c:auto val="0"/>
        <c:baseTimeUnit val="days"/>
        <c:majorUnit val="12"/>
        <c:majorTimeUnit val="months"/>
        <c:minorUnit val="12"/>
        <c:minorTimeUnit val="months"/>
        <c:noMultiLvlLbl val="0"/>
      </c:dateAx>
      <c:valAx>
        <c:axId val="6183704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2178386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Zn</a:t>
            </a:r>
          </a:p>
        </c:rich>
      </c:tx>
      <c:layout>
        <c:manualLayout>
          <c:xMode val="factor"/>
          <c:yMode val="factor"/>
          <c:x val="0.005"/>
          <c:y val="0"/>
        </c:manualLayout>
      </c:layout>
      <c:spPr>
        <a:noFill/>
        <a:ln>
          <a:noFill/>
        </a:ln>
      </c:spPr>
    </c:title>
    <c:plotArea>
      <c:layout>
        <c:manualLayout>
          <c:xMode val="edge"/>
          <c:yMode val="edge"/>
          <c:x val="0.06875"/>
          <c:y val="0.18725"/>
          <c:w val="0.92175"/>
          <c:h val="0.667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data'!$B$96:$B$153</c:f>
              <c:strCache>
                <c:ptCount val="58"/>
                <c:pt idx="0">
                  <c:v>34857</c:v>
                </c:pt>
                <c:pt idx="1">
                  <c:v>34864</c:v>
                </c:pt>
                <c:pt idx="2">
                  <c:v>34878</c:v>
                </c:pt>
                <c:pt idx="3">
                  <c:v>34885</c:v>
                </c:pt>
                <c:pt idx="4">
                  <c:v>34892</c:v>
                </c:pt>
                <c:pt idx="5">
                  <c:v>34899</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35220</c:v>
                </c:pt>
                <c:pt idx="19">
                  <c:v>35227</c:v>
                </c:pt>
                <c:pt idx="20">
                  <c:v>35234</c:v>
                </c:pt>
                <c:pt idx="21">
                  <c:v>35241</c:v>
                </c:pt>
                <c:pt idx="22">
                  <c:v>35248</c:v>
                </c:pt>
                <c:pt idx="23">
                  <c:v>35255</c:v>
                </c:pt>
                <c:pt idx="24">
                  <c:v>35262</c:v>
                </c:pt>
                <c:pt idx="25">
                  <c:v>35283</c:v>
                </c:pt>
                <c:pt idx="26">
                  <c:v>35290</c:v>
                </c:pt>
                <c:pt idx="27">
                  <c:v>35297</c:v>
                </c:pt>
                <c:pt idx="28">
                  <c:v>35304</c:v>
                </c:pt>
                <c:pt idx="29">
                  <c:v>35311</c:v>
                </c:pt>
                <c:pt idx="30">
                  <c:v>35318</c:v>
                </c:pt>
                <c:pt idx="31">
                  <c:v>35325</c:v>
                </c:pt>
                <c:pt idx="32">
                  <c:v>35332</c:v>
                </c:pt>
                <c:pt idx="33">
                  <c:v>35339</c:v>
                </c:pt>
                <c:pt idx="34">
                  <c:v>35346</c:v>
                </c:pt>
                <c:pt idx="35">
                  <c:v>35353</c:v>
                </c:pt>
                <c:pt idx="36">
                  <c:v>35360</c:v>
                </c:pt>
                <c:pt idx="37">
                  <c:v>35367</c:v>
                </c:pt>
                <c:pt idx="38">
                  <c:v>35567</c:v>
                </c:pt>
                <c:pt idx="39">
                  <c:v>35574</c:v>
                </c:pt>
                <c:pt idx="40">
                  <c:v>35582</c:v>
                </c:pt>
                <c:pt idx="41">
                  <c:v>35589</c:v>
                </c:pt>
                <c:pt idx="42">
                  <c:v>35596</c:v>
                </c:pt>
                <c:pt idx="43">
                  <c:v>35603</c:v>
                </c:pt>
                <c:pt idx="44">
                  <c:v>35617</c:v>
                </c:pt>
                <c:pt idx="45">
                  <c:v>35624</c:v>
                </c:pt>
                <c:pt idx="46">
                  <c:v>35631</c:v>
                </c:pt>
                <c:pt idx="47">
                  <c:v>35638</c:v>
                </c:pt>
                <c:pt idx="48">
                  <c:v>35652</c:v>
                </c:pt>
                <c:pt idx="49">
                  <c:v>35659</c:v>
                </c:pt>
                <c:pt idx="50">
                  <c:v>35666</c:v>
                </c:pt>
                <c:pt idx="51">
                  <c:v>35687</c:v>
                </c:pt>
                <c:pt idx="52">
                  <c:v>35694</c:v>
                </c:pt>
                <c:pt idx="53">
                  <c:v>35701</c:v>
                </c:pt>
                <c:pt idx="54">
                  <c:v>35708</c:v>
                </c:pt>
                <c:pt idx="55">
                  <c:v>35715</c:v>
                </c:pt>
                <c:pt idx="56">
                  <c:v>35722</c:v>
                </c:pt>
                <c:pt idx="57">
                  <c:v>35729</c:v>
                </c:pt>
              </c:strCache>
            </c:strRef>
          </c:cat>
          <c:val>
            <c:numRef>
              <c:f>'Filter Gauge 3 data'!$AS$96:$AS$153</c:f>
              <c:numCache>
                <c:ptCount val="58"/>
                <c:pt idx="0">
                  <c:v>16.126153846153844</c:v>
                </c:pt>
                <c:pt idx="1">
                  <c:v>37</c:v>
                </c:pt>
                <c:pt idx="2">
                  <c:v>28.60923076923077</c:v>
                </c:pt>
                <c:pt idx="3">
                  <c:v>55.04</c:v>
                </c:pt>
                <c:pt idx="4">
                  <c:v>45.489230769230765</c:v>
                </c:pt>
                <c:pt idx="5">
                  <c:v>28.73846153846154</c:v>
                </c:pt>
                <c:pt idx="6">
                  <c:v>65.83384615384615</c:v>
                </c:pt>
                <c:pt idx="7">
                  <c:v>25.72</c:v>
                </c:pt>
                <c:pt idx="8">
                  <c:v>12.252307692307692</c:v>
                </c:pt>
                <c:pt idx="9">
                  <c:v>16.41846153846154</c:v>
                </c:pt>
                <c:pt idx="10">
                  <c:v>33.987692307692306</c:v>
                </c:pt>
                <c:pt idx="11">
                  <c:v>25.852307692307694</c:v>
                </c:pt>
                <c:pt idx="12">
                  <c:v>21.169230769230765</c:v>
                </c:pt>
                <c:pt idx="13">
                  <c:v>22.4</c:v>
                </c:pt>
                <c:pt idx="14">
                  <c:v>40.04615384615385</c:v>
                </c:pt>
                <c:pt idx="15">
                  <c:v>35.01538461538461</c:v>
                </c:pt>
                <c:pt idx="16">
                  <c:v>16.904615384615386</c:v>
                </c:pt>
                <c:pt idx="17">
                  <c:v>34.347692307692306</c:v>
                </c:pt>
                <c:pt idx="18">
                  <c:v>41.526153846153846</c:v>
                </c:pt>
                <c:pt idx="19">
                  <c:v>45.70153846153846</c:v>
                </c:pt>
                <c:pt idx="20">
                  <c:v>35.587692307692315</c:v>
                </c:pt>
                <c:pt idx="21">
                  <c:v>37.58461538461538</c:v>
                </c:pt>
                <c:pt idx="22">
                  <c:v>35.56307692307692</c:v>
                </c:pt>
                <c:pt idx="23">
                  <c:v>42.72923076923077</c:v>
                </c:pt>
                <c:pt idx="24">
                  <c:v>46.49230769230768</c:v>
                </c:pt>
                <c:pt idx="25">
                  <c:v>62.34461538461538</c:v>
                </c:pt>
                <c:pt idx="26">
                  <c:v>143.27384615384614</c:v>
                </c:pt>
                <c:pt idx="27">
                  <c:v>45.16307692307692</c:v>
                </c:pt>
                <c:pt idx="28">
                  <c:v>28.781538461538464</c:v>
                </c:pt>
                <c:pt idx="29">
                  <c:v>72.47384615384615</c:v>
                </c:pt>
                <c:pt idx="30">
                  <c:v>42.91076923076923</c:v>
                </c:pt>
                <c:pt idx="32">
                  <c:v>42.89846153846155</c:v>
                </c:pt>
                <c:pt idx="33">
                  <c:v>37.78461538461538</c:v>
                </c:pt>
                <c:pt idx="34">
                  <c:v>36.683076923076925</c:v>
                </c:pt>
                <c:pt idx="35">
                  <c:v>30.501538461538463</c:v>
                </c:pt>
                <c:pt idx="36">
                  <c:v>43.769230769230774</c:v>
                </c:pt>
                <c:pt idx="37">
                  <c:v>27.643076923076922</c:v>
                </c:pt>
                <c:pt idx="38">
                  <c:v>27.649230769230766</c:v>
                </c:pt>
                <c:pt idx="39">
                  <c:v>58.98461538461539</c:v>
                </c:pt>
                <c:pt idx="40">
                  <c:v>54.30769230769231</c:v>
                </c:pt>
                <c:pt idx="41">
                  <c:v>14.916923076923078</c:v>
                </c:pt>
                <c:pt idx="42">
                  <c:v>30.25846153846154</c:v>
                </c:pt>
                <c:pt idx="43">
                  <c:v>18.787692307692307</c:v>
                </c:pt>
                <c:pt idx="44">
                  <c:v>0.15076923076923077</c:v>
                </c:pt>
                <c:pt idx="45">
                  <c:v>55.44615384615385</c:v>
                </c:pt>
                <c:pt idx="46">
                  <c:v>56.830769230769235</c:v>
                </c:pt>
                <c:pt idx="47">
                  <c:v>48.430769230769236</c:v>
                </c:pt>
                <c:pt idx="49">
                  <c:v>72.3076923076923</c:v>
                </c:pt>
                <c:pt idx="50">
                  <c:v>70.3076923076923</c:v>
                </c:pt>
                <c:pt idx="51">
                  <c:v>29.181538461538462</c:v>
                </c:pt>
                <c:pt idx="52">
                  <c:v>127.2</c:v>
                </c:pt>
                <c:pt idx="53">
                  <c:v>61.04615384615385</c:v>
                </c:pt>
                <c:pt idx="54">
                  <c:v>33.93846153846154</c:v>
                </c:pt>
                <c:pt idx="55">
                  <c:v>24.061538461538465</c:v>
                </c:pt>
                <c:pt idx="56">
                  <c:v>19.858461538461537</c:v>
                </c:pt>
                <c:pt idx="57">
                  <c:v>52.46153846153846</c:v>
                </c:pt>
              </c:numCache>
            </c:numRef>
          </c:val>
          <c:smooth val="0"/>
        </c:ser>
        <c:marker val="1"/>
        <c:axId val="19662449"/>
        <c:axId val="42744314"/>
      </c:lineChart>
      <c:dateAx>
        <c:axId val="19662449"/>
        <c:scaling>
          <c:orientation val="minMax"/>
          <c:max val="35796"/>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3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2744314"/>
        <c:crosses val="autoZero"/>
        <c:auto val="0"/>
        <c:baseTimeUnit val="days"/>
        <c:majorUnit val="12"/>
        <c:majorTimeUnit val="months"/>
        <c:minorUnit val="12"/>
        <c:minorTimeUnit val="months"/>
        <c:noMultiLvlLbl val="0"/>
      </c:dateAx>
      <c:valAx>
        <c:axId val="4274431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5"/>
              <c:y val="-0.0125"/>
            </c:manualLayout>
          </c:layout>
          <c:overlay val="0"/>
          <c:spPr>
            <a:noFill/>
            <a:ln>
              <a:noFill/>
            </a:ln>
          </c:spPr>
        </c:title>
        <c:delete val="0"/>
        <c:numFmt formatCode="0" sourceLinked="0"/>
        <c:majorTickMark val="out"/>
        <c:minorTickMark val="none"/>
        <c:tickLblPos val="nextTo"/>
        <c:spPr>
          <a:ln w="3175">
            <a:solidFill>
              <a:srgbClr val="000000"/>
            </a:solidFill>
          </a:ln>
        </c:spPr>
        <c:crossAx val="19662449"/>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Ca</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data'!$AK$8:$AK$153</c:f>
              <c:numCache>
                <c:ptCount val="146"/>
                <c:pt idx="0">
                  <c:v>7.000000000000001</c:v>
                </c:pt>
                <c:pt idx="1">
                  <c:v>20.499999999999996</c:v>
                </c:pt>
                <c:pt idx="2">
                  <c:v>9.5</c:v>
                </c:pt>
                <c:pt idx="3">
                  <c:v>43.5</c:v>
                </c:pt>
                <c:pt idx="4">
                  <c:v>15.5</c:v>
                </c:pt>
                <c:pt idx="5">
                  <c:v>4</c:v>
                </c:pt>
                <c:pt idx="6">
                  <c:v>10</c:v>
                </c:pt>
                <c:pt idx="7">
                  <c:v>137</c:v>
                </c:pt>
                <c:pt idx="8">
                  <c:v>20.999999999999996</c:v>
                </c:pt>
                <c:pt idx="9">
                  <c:v>11</c:v>
                </c:pt>
                <c:pt idx="10">
                  <c:v>10</c:v>
                </c:pt>
                <c:pt idx="11">
                  <c:v>31</c:v>
                </c:pt>
                <c:pt idx="12">
                  <c:v>18</c:v>
                </c:pt>
                <c:pt idx="13">
                  <c:v>9</c:v>
                </c:pt>
                <c:pt idx="14">
                  <c:v>4</c:v>
                </c:pt>
                <c:pt idx="15">
                  <c:v>11</c:v>
                </c:pt>
                <c:pt idx="16">
                  <c:v>4.5</c:v>
                </c:pt>
                <c:pt idx="17">
                  <c:v>63</c:v>
                </c:pt>
                <c:pt idx="18">
                  <c:v>77</c:v>
                </c:pt>
                <c:pt idx="19">
                  <c:v>16</c:v>
                </c:pt>
                <c:pt idx="20">
                  <c:v>23.5</c:v>
                </c:pt>
                <c:pt idx="21">
                  <c:v>88</c:v>
                </c:pt>
                <c:pt idx="22">
                  <c:v>17.499999999999996</c:v>
                </c:pt>
                <c:pt idx="23">
                  <c:v>11</c:v>
                </c:pt>
                <c:pt idx="24">
                  <c:v>139.5</c:v>
                </c:pt>
                <c:pt idx="25">
                  <c:v>93.5</c:v>
                </c:pt>
                <c:pt idx="26">
                  <c:v>60.5</c:v>
                </c:pt>
                <c:pt idx="27">
                  <c:v>14.499999999999998</c:v>
                </c:pt>
                <c:pt idx="28">
                  <c:v>20.499999999999996</c:v>
                </c:pt>
                <c:pt idx="29">
                  <c:v>25.500000000000004</c:v>
                </c:pt>
                <c:pt idx="30">
                  <c:v>15</c:v>
                </c:pt>
                <c:pt idx="31">
                  <c:v>19.5</c:v>
                </c:pt>
                <c:pt idx="32">
                  <c:v>15</c:v>
                </c:pt>
                <c:pt idx="33">
                  <c:v>305.5</c:v>
                </c:pt>
                <c:pt idx="34">
                  <c:v>108.5</c:v>
                </c:pt>
                <c:pt idx="35">
                  <c:v>153.5</c:v>
                </c:pt>
                <c:pt idx="36">
                  <c:v>18</c:v>
                </c:pt>
                <c:pt idx="37">
                  <c:v>10</c:v>
                </c:pt>
                <c:pt idx="38">
                  <c:v>53.00000000000001</c:v>
                </c:pt>
                <c:pt idx="39">
                  <c:v>19.5</c:v>
                </c:pt>
                <c:pt idx="40">
                  <c:v>15.5</c:v>
                </c:pt>
                <c:pt idx="41">
                  <c:v>20</c:v>
                </c:pt>
                <c:pt idx="42">
                  <c:v>8</c:v>
                </c:pt>
                <c:pt idx="43">
                  <c:v>11.5</c:v>
                </c:pt>
                <c:pt idx="44">
                  <c:v>18.5</c:v>
                </c:pt>
                <c:pt idx="45">
                  <c:v>25</c:v>
                </c:pt>
                <c:pt idx="46">
                  <c:v>4</c:v>
                </c:pt>
                <c:pt idx="47">
                  <c:v>9</c:v>
                </c:pt>
                <c:pt idx="48">
                  <c:v>51.00000000000001</c:v>
                </c:pt>
                <c:pt idx="49">
                  <c:v>53.50000000000001</c:v>
                </c:pt>
                <c:pt idx="50">
                  <c:v>283.00000000000006</c:v>
                </c:pt>
                <c:pt idx="51">
                  <c:v>7.000000000000001</c:v>
                </c:pt>
                <c:pt idx="52">
                  <c:v>26.500000000000004</c:v>
                </c:pt>
                <c:pt idx="53">
                  <c:v>23</c:v>
                </c:pt>
                <c:pt idx="54">
                  <c:v>41.99999999999999</c:v>
                </c:pt>
                <c:pt idx="55">
                  <c:v>64</c:v>
                </c:pt>
                <c:pt idx="56">
                  <c:v>4.5</c:v>
                </c:pt>
                <c:pt idx="57">
                  <c:v>14.000000000000002</c:v>
                </c:pt>
                <c:pt idx="58">
                  <c:v>4.5</c:v>
                </c:pt>
                <c:pt idx="59">
                  <c:v>5</c:v>
                </c:pt>
                <c:pt idx="60">
                  <c:v>11.5</c:v>
                </c:pt>
                <c:pt idx="61">
                  <c:v>8.5</c:v>
                </c:pt>
                <c:pt idx="62">
                  <c:v>22</c:v>
                </c:pt>
                <c:pt idx="63">
                  <c:v>6</c:v>
                </c:pt>
                <c:pt idx="64">
                  <c:v>6</c:v>
                </c:pt>
                <c:pt idx="65">
                  <c:v>14.000000000000002</c:v>
                </c:pt>
                <c:pt idx="66">
                  <c:v>38</c:v>
                </c:pt>
                <c:pt idx="67">
                  <c:v>22.5</c:v>
                </c:pt>
                <c:pt idx="68">
                  <c:v>10.499999999999998</c:v>
                </c:pt>
                <c:pt idx="69">
                  <c:v>11</c:v>
                </c:pt>
                <c:pt idx="70">
                  <c:v>23</c:v>
                </c:pt>
                <c:pt idx="71">
                  <c:v>12.5</c:v>
                </c:pt>
                <c:pt idx="72">
                  <c:v>13.000000000000002</c:v>
                </c:pt>
                <c:pt idx="73">
                  <c:v>39</c:v>
                </c:pt>
                <c:pt idx="74">
                  <c:v>73.5</c:v>
                </c:pt>
                <c:pt idx="75">
                  <c:v>23.5</c:v>
                </c:pt>
                <c:pt idx="76">
                  <c:v>143.50000000000003</c:v>
                </c:pt>
                <c:pt idx="77">
                  <c:v>34</c:v>
                </c:pt>
                <c:pt idx="78">
                  <c:v>41.49999999999999</c:v>
                </c:pt>
                <c:pt idx="79">
                  <c:v>12</c:v>
                </c:pt>
                <c:pt idx="80">
                  <c:v>25</c:v>
                </c:pt>
                <c:pt idx="81">
                  <c:v>14.499999999999998</c:v>
                </c:pt>
                <c:pt idx="82">
                  <c:v>31</c:v>
                </c:pt>
                <c:pt idx="83">
                  <c:v>4.5</c:v>
                </c:pt>
                <c:pt idx="84">
                  <c:v>8.5</c:v>
                </c:pt>
                <c:pt idx="85">
                  <c:v>9</c:v>
                </c:pt>
                <c:pt idx="86">
                  <c:v>40.5</c:v>
                </c:pt>
                <c:pt idx="87">
                  <c:v>13.500000000000002</c:v>
                </c:pt>
                <c:pt idx="88">
                  <c:v>15</c:v>
                </c:pt>
                <c:pt idx="89">
                  <c:v>28.999999999999996</c:v>
                </c:pt>
                <c:pt idx="90">
                  <c:v>14.499999999999998</c:v>
                </c:pt>
                <c:pt idx="91">
                  <c:v>62</c:v>
                </c:pt>
                <c:pt idx="92">
                  <c:v>24.5</c:v>
                </c:pt>
                <c:pt idx="93">
                  <c:v>11</c:v>
                </c:pt>
                <c:pt idx="94">
                  <c:v>294.5</c:v>
                </c:pt>
                <c:pt idx="95">
                  <c:v>13.850000000000001</c:v>
                </c:pt>
                <c:pt idx="96">
                  <c:v>4.8500000000000005</c:v>
                </c:pt>
                <c:pt idx="97">
                  <c:v>3.8</c:v>
                </c:pt>
                <c:pt idx="98">
                  <c:v>17.599999999999998</c:v>
                </c:pt>
                <c:pt idx="99">
                  <c:v>15.95</c:v>
                </c:pt>
                <c:pt idx="100">
                  <c:v>11.3</c:v>
                </c:pt>
                <c:pt idx="101">
                  <c:v>44.1</c:v>
                </c:pt>
                <c:pt idx="102">
                  <c:v>22.05</c:v>
                </c:pt>
                <c:pt idx="103">
                  <c:v>36.199999999999996</c:v>
                </c:pt>
                <c:pt idx="104">
                  <c:v>5.35</c:v>
                </c:pt>
                <c:pt idx="105">
                  <c:v>24.049999999999997</c:v>
                </c:pt>
                <c:pt idx="106">
                  <c:v>58.45</c:v>
                </c:pt>
                <c:pt idx="107">
                  <c:v>22.2</c:v>
                </c:pt>
                <c:pt idx="108">
                  <c:v>34.49999999999999</c:v>
                </c:pt>
                <c:pt idx="109">
                  <c:v>8.1</c:v>
                </c:pt>
                <c:pt idx="110">
                  <c:v>6.45</c:v>
                </c:pt>
                <c:pt idx="111">
                  <c:v>17.499999999999996</c:v>
                </c:pt>
                <c:pt idx="112">
                  <c:v>13.500000000000002</c:v>
                </c:pt>
                <c:pt idx="113">
                  <c:v>183</c:v>
                </c:pt>
                <c:pt idx="114">
                  <c:v>262.5</c:v>
                </c:pt>
                <c:pt idx="115">
                  <c:v>7.000000000000001</c:v>
                </c:pt>
                <c:pt idx="116">
                  <c:v>9.5</c:v>
                </c:pt>
                <c:pt idx="117">
                  <c:v>24</c:v>
                </c:pt>
                <c:pt idx="118">
                  <c:v>69.99999999999999</c:v>
                </c:pt>
                <c:pt idx="120">
                  <c:v>87</c:v>
                </c:pt>
                <c:pt idx="121">
                  <c:v>27.500000000000004</c:v>
                </c:pt>
                <c:pt idx="122">
                  <c:v>89.35</c:v>
                </c:pt>
                <c:pt idx="123">
                  <c:v>28.100000000000005</c:v>
                </c:pt>
                <c:pt idx="124">
                  <c:v>62.199999999999996</c:v>
                </c:pt>
                <c:pt idx="125">
                  <c:v>17.349999999999998</c:v>
                </c:pt>
                <c:pt idx="126">
                  <c:v>53.849999999999994</c:v>
                </c:pt>
                <c:pt idx="127">
                  <c:v>39.35</c:v>
                </c:pt>
                <c:pt idx="128">
                  <c:v>45.400000000000006</c:v>
                </c:pt>
                <c:pt idx="129">
                  <c:v>13.65</c:v>
                </c:pt>
                <c:pt idx="130">
                  <c:v>15.8</c:v>
                </c:pt>
                <c:pt idx="131">
                  <c:v>14.099999999999998</c:v>
                </c:pt>
                <c:pt idx="132">
                  <c:v>0.5900000000000001</c:v>
                </c:pt>
                <c:pt idx="133">
                  <c:v>31.93</c:v>
                </c:pt>
                <c:pt idx="134">
                  <c:v>29.609999999999996</c:v>
                </c:pt>
                <c:pt idx="135">
                  <c:v>127.25</c:v>
                </c:pt>
                <c:pt idx="137">
                  <c:v>162.1</c:v>
                </c:pt>
                <c:pt idx="138">
                  <c:v>125.85</c:v>
                </c:pt>
                <c:pt idx="139">
                  <c:v>15.455</c:v>
                </c:pt>
                <c:pt idx="140">
                  <c:v>216.75</c:v>
                </c:pt>
                <c:pt idx="141">
                  <c:v>47.3</c:v>
                </c:pt>
                <c:pt idx="142">
                  <c:v>30.154999999999998</c:v>
                </c:pt>
                <c:pt idx="143">
                  <c:v>0.5</c:v>
                </c:pt>
                <c:pt idx="144">
                  <c:v>17.155</c:v>
                </c:pt>
                <c:pt idx="145">
                  <c:v>18.945</c:v>
                </c:pt>
              </c:numCache>
            </c:numRef>
          </c:val>
          <c:smooth val="0"/>
        </c:ser>
        <c:marker val="1"/>
        <c:axId val="38673281"/>
        <c:axId val="12515210"/>
      </c:lineChart>
      <c:dateAx>
        <c:axId val="38673281"/>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2515210"/>
        <c:crosses val="autoZero"/>
        <c:auto val="0"/>
        <c:baseTimeUnit val="days"/>
        <c:majorUnit val="12"/>
        <c:majorTimeUnit val="months"/>
        <c:minorUnit val="12"/>
        <c:minorTimeUnit val="months"/>
        <c:noMultiLvlLbl val="0"/>
      </c:dateAx>
      <c:valAx>
        <c:axId val="1251521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8673281"/>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Cation:Anion ratio</a:t>
            </a:r>
          </a:p>
        </c:rich>
      </c:tx>
      <c:layout>
        <c:manualLayout>
          <c:xMode val="factor"/>
          <c:yMode val="factor"/>
          <c:x val="0.00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data'!$AX$8:$AX$153</c:f>
              <c:numCache>
                <c:ptCount val="146"/>
                <c:pt idx="0">
                  <c:v>0.4193199572891122</c:v>
                </c:pt>
                <c:pt idx="1">
                  <c:v>0.7677455905220195</c:v>
                </c:pt>
                <c:pt idx="2">
                  <c:v>0.9340794919200237</c:v>
                </c:pt>
                <c:pt idx="3">
                  <c:v>0.882923906129936</c:v>
                </c:pt>
                <c:pt idx="4">
                  <c:v>0.8586308386144068</c:v>
                </c:pt>
                <c:pt idx="5">
                  <c:v>0.5519930278427596</c:v>
                </c:pt>
                <c:pt idx="6">
                  <c:v>1.3877621324352925</c:v>
                </c:pt>
                <c:pt idx="7">
                  <c:v>1.0585930037751126</c:v>
                </c:pt>
                <c:pt idx="8">
                  <c:v>0.665053035570176</c:v>
                </c:pt>
                <c:pt idx="9">
                  <c:v>1.0421619613106288</c:v>
                </c:pt>
                <c:pt idx="10">
                  <c:v>0.3844119376617241</c:v>
                </c:pt>
                <c:pt idx="11">
                  <c:v>1.0440254918428384</c:v>
                </c:pt>
                <c:pt idx="12">
                  <c:v>1.0345831763172346</c:v>
                </c:pt>
                <c:pt idx="13">
                  <c:v>0.7617657004352902</c:v>
                </c:pt>
                <c:pt idx="14">
                  <c:v>0.6283248837303945</c:v>
                </c:pt>
                <c:pt idx="15">
                  <c:v>0.5279340540390514</c:v>
                </c:pt>
                <c:pt idx="16">
                  <c:v>0.5820840798362044</c:v>
                </c:pt>
                <c:pt idx="17">
                  <c:v>0.7534012651464924</c:v>
                </c:pt>
                <c:pt idx="18">
                  <c:v>1.1300836053204355</c:v>
                </c:pt>
                <c:pt idx="19">
                  <c:v>0.4641492294955829</c:v>
                </c:pt>
                <c:pt idx="20">
                  <c:v>0.6563880079998011</c:v>
                </c:pt>
                <c:pt idx="21">
                  <c:v>1.07656991565776</c:v>
                </c:pt>
                <c:pt idx="22">
                  <c:v>1.0647469846404296</c:v>
                </c:pt>
                <c:pt idx="23">
                  <c:v>1.0835449094414589</c:v>
                </c:pt>
                <c:pt idx="24">
                  <c:v>0.9255258958292056</c:v>
                </c:pt>
                <c:pt idx="25">
                  <c:v>0.9357901810480387</c:v>
                </c:pt>
                <c:pt idx="26">
                  <c:v>0.8316539508715319</c:v>
                </c:pt>
                <c:pt idx="27">
                  <c:v>0.8905317921336229</c:v>
                </c:pt>
                <c:pt idx="28">
                  <c:v>0.8524298259527155</c:v>
                </c:pt>
                <c:pt idx="29">
                  <c:v>0.5430307019116709</c:v>
                </c:pt>
                <c:pt idx="30">
                  <c:v>1.0307074578196764</c:v>
                </c:pt>
                <c:pt idx="31">
                  <c:v>0.45508372391984653</c:v>
                </c:pt>
                <c:pt idx="32">
                  <c:v>0.8042450912043279</c:v>
                </c:pt>
                <c:pt idx="33">
                  <c:v>0.8007715963877555</c:v>
                </c:pt>
                <c:pt idx="34">
                  <c:v>0.9382246112596855</c:v>
                </c:pt>
                <c:pt idx="35">
                  <c:v>0.9567884931488563</c:v>
                </c:pt>
                <c:pt idx="36">
                  <c:v>0.9596551095598347</c:v>
                </c:pt>
                <c:pt idx="37">
                  <c:v>0.8041257757630861</c:v>
                </c:pt>
                <c:pt idx="38">
                  <c:v>0.9843131915841458</c:v>
                </c:pt>
                <c:pt idx="39">
                  <c:v>0.8963289442343618</c:v>
                </c:pt>
                <c:pt idx="40">
                  <c:v>0.9001976398561508</c:v>
                </c:pt>
                <c:pt idx="41">
                  <c:v>0.9209921405806689</c:v>
                </c:pt>
                <c:pt idx="42">
                  <c:v>0.7604960515144753</c:v>
                </c:pt>
                <c:pt idx="43">
                  <c:v>0.9358140189066402</c:v>
                </c:pt>
                <c:pt idx="44">
                  <c:v>1.0228732089268535</c:v>
                </c:pt>
                <c:pt idx="45">
                  <c:v>0.905473088392429</c:v>
                </c:pt>
                <c:pt idx="46">
                  <c:v>1.5721224761050567</c:v>
                </c:pt>
                <c:pt idx="47">
                  <c:v>0.9143892143193445</c:v>
                </c:pt>
                <c:pt idx="48">
                  <c:v>0.8945561531007242</c:v>
                </c:pt>
                <c:pt idx="49">
                  <c:v>0.6679273390184657</c:v>
                </c:pt>
                <c:pt idx="50">
                  <c:v>0.6423859720365183</c:v>
                </c:pt>
                <c:pt idx="51">
                  <c:v>0.3992753502718641</c:v>
                </c:pt>
                <c:pt idx="52">
                  <c:v>1.0053323779053078</c:v>
                </c:pt>
                <c:pt idx="53">
                  <c:v>0.8923579647329869</c:v>
                </c:pt>
                <c:pt idx="54">
                  <c:v>0.9189730412936851</c:v>
                </c:pt>
                <c:pt idx="55">
                  <c:v>0.9703537087422367</c:v>
                </c:pt>
                <c:pt idx="56">
                  <c:v>0.8195170719979825</c:v>
                </c:pt>
                <c:pt idx="57">
                  <c:v>0.6482702737163883</c:v>
                </c:pt>
                <c:pt idx="58">
                  <c:v>0.7410203478699245</c:v>
                </c:pt>
                <c:pt idx="59">
                  <c:v>0.7495621359914767</c:v>
                </c:pt>
                <c:pt idx="60">
                  <c:v>0.7931230131897</c:v>
                </c:pt>
                <c:pt idx="61">
                  <c:v>0.795768693428005</c:v>
                </c:pt>
                <c:pt idx="62">
                  <c:v>0.8778788733978524</c:v>
                </c:pt>
                <c:pt idx="63">
                  <c:v>0.8944148817779407</c:v>
                </c:pt>
                <c:pt idx="64">
                  <c:v>0.7780232744626339</c:v>
                </c:pt>
                <c:pt idx="65">
                  <c:v>0.5980581639653545</c:v>
                </c:pt>
                <c:pt idx="66">
                  <c:v>0.9195134986762632</c:v>
                </c:pt>
                <c:pt idx="67">
                  <c:v>0.8107346644958335</c:v>
                </c:pt>
                <c:pt idx="68">
                  <c:v>1.0138242799643316</c:v>
                </c:pt>
                <c:pt idx="69">
                  <c:v>1.025813818798043</c:v>
                </c:pt>
                <c:pt idx="70">
                  <c:v>1.0657363415608772</c:v>
                </c:pt>
                <c:pt idx="71">
                  <c:v>0.9737679860952666</c:v>
                </c:pt>
                <c:pt idx="72">
                  <c:v>0.8261807913981827</c:v>
                </c:pt>
                <c:pt idx="73">
                  <c:v>0.8969646197167082</c:v>
                </c:pt>
                <c:pt idx="74">
                  <c:v>0.7044681470943234</c:v>
                </c:pt>
                <c:pt idx="75">
                  <c:v>0.8739511153992341</c:v>
                </c:pt>
                <c:pt idx="76">
                  <c:v>0.9008336942423361</c:v>
                </c:pt>
                <c:pt idx="77">
                  <c:v>0.8820394014857875</c:v>
                </c:pt>
                <c:pt idx="78">
                  <c:v>0.724900908298877</c:v>
                </c:pt>
                <c:pt idx="79">
                  <c:v>0.9402665393307736</c:v>
                </c:pt>
                <c:pt idx="80">
                  <c:v>0.9052274802008509</c:v>
                </c:pt>
                <c:pt idx="81">
                  <c:v>0.8492288573319917</c:v>
                </c:pt>
                <c:pt idx="82">
                  <c:v>1.0121499549400927</c:v>
                </c:pt>
                <c:pt idx="83">
                  <c:v>0.906002000519959</c:v>
                </c:pt>
                <c:pt idx="84">
                  <c:v>1.056237964933617</c:v>
                </c:pt>
                <c:pt idx="85">
                  <c:v>0.9842559424892598</c:v>
                </c:pt>
                <c:pt idx="86">
                  <c:v>0.8700830010246261</c:v>
                </c:pt>
                <c:pt idx="87">
                  <c:v>0.6697650399465801</c:v>
                </c:pt>
                <c:pt idx="88">
                  <c:v>0.9896193553192911</c:v>
                </c:pt>
                <c:pt idx="89">
                  <c:v>0.9597648850182092</c:v>
                </c:pt>
                <c:pt idx="90">
                  <c:v>1.1247129734483363</c:v>
                </c:pt>
                <c:pt idx="91">
                  <c:v>0.914704172224976</c:v>
                </c:pt>
                <c:pt idx="92">
                  <c:v>0.8514219933521538</c:v>
                </c:pt>
                <c:pt idx="93">
                  <c:v>0.9968049984754545</c:v>
                </c:pt>
                <c:pt idx="94">
                  <c:v>1.5743382304113067</c:v>
                </c:pt>
                <c:pt idx="95">
                  <c:v>1.005271699374185</c:v>
                </c:pt>
                <c:pt idx="96">
                  <c:v>0.7589110194220011</c:v>
                </c:pt>
                <c:pt idx="97">
                  <c:v>0.6138582020610528</c:v>
                </c:pt>
                <c:pt idx="98">
                  <c:v>0.7484193813367701</c:v>
                </c:pt>
                <c:pt idx="99">
                  <c:v>1.0634069359373979</c:v>
                </c:pt>
                <c:pt idx="100">
                  <c:v>0.9018562582632978</c:v>
                </c:pt>
                <c:pt idx="101">
                  <c:v>1.0504919547677571</c:v>
                </c:pt>
                <c:pt idx="102">
                  <c:v>0.8491909877283085</c:v>
                </c:pt>
                <c:pt idx="103">
                  <c:v>1.007779638504276</c:v>
                </c:pt>
                <c:pt idx="104">
                  <c:v>0.8329820879827611</c:v>
                </c:pt>
                <c:pt idx="105">
                  <c:v>0.9914593727818949</c:v>
                </c:pt>
                <c:pt idx="106">
                  <c:v>1.054350669443634</c:v>
                </c:pt>
                <c:pt idx="107">
                  <c:v>0.9836125733290881</c:v>
                </c:pt>
                <c:pt idx="108">
                  <c:v>1.0731854639786673</c:v>
                </c:pt>
                <c:pt idx="109">
                  <c:v>1.0164813385549172</c:v>
                </c:pt>
                <c:pt idx="110">
                  <c:v>0.9092401772391574</c:v>
                </c:pt>
                <c:pt idx="111">
                  <c:v>1.0527814235761668</c:v>
                </c:pt>
                <c:pt idx="112">
                  <c:v>0.9782676331326262</c:v>
                </c:pt>
                <c:pt idx="113">
                  <c:v>0.8838102005990625</c:v>
                </c:pt>
                <c:pt idx="114">
                  <c:v>0.8446242668298564</c:v>
                </c:pt>
                <c:pt idx="115">
                  <c:v>0.5357882124719493</c:v>
                </c:pt>
                <c:pt idx="116">
                  <c:v>1.0014194469554878</c:v>
                </c:pt>
                <c:pt idx="117">
                  <c:v>1.1802300968758712</c:v>
                </c:pt>
                <c:pt idx="118">
                  <c:v>1.0272128055295295</c:v>
                </c:pt>
                <c:pt idx="120">
                  <c:v>1.075096264363436</c:v>
                </c:pt>
                <c:pt idx="121">
                  <c:v>1.0821950492912993</c:v>
                </c:pt>
                <c:pt idx="122">
                  <c:v>1.0476177301595853</c:v>
                </c:pt>
                <c:pt idx="123">
                  <c:v>0.9067762034393448</c:v>
                </c:pt>
                <c:pt idx="124">
                  <c:v>0.8407772547828338</c:v>
                </c:pt>
                <c:pt idx="125">
                  <c:v>0.9603352576201628</c:v>
                </c:pt>
                <c:pt idx="126">
                  <c:v>1.0338304894503303</c:v>
                </c:pt>
                <c:pt idx="127">
                  <c:v>1.0161238775923502</c:v>
                </c:pt>
                <c:pt idx="128">
                  <c:v>0.9148513229555088</c:v>
                </c:pt>
                <c:pt idx="129">
                  <c:v>0.9920437982153648</c:v>
                </c:pt>
                <c:pt idx="130">
                  <c:v>0.7655438182889786</c:v>
                </c:pt>
                <c:pt idx="131">
                  <c:v>0.973468392956926</c:v>
                </c:pt>
                <c:pt idx="132">
                  <c:v>0.235234556509436</c:v>
                </c:pt>
                <c:pt idx="133">
                  <c:v>0.818560248666404</c:v>
                </c:pt>
                <c:pt idx="134">
                  <c:v>0.8297626856761847</c:v>
                </c:pt>
                <c:pt idx="135">
                  <c:v>0.9970312651926992</c:v>
                </c:pt>
                <c:pt idx="137">
                  <c:v>0.8917640108495213</c:v>
                </c:pt>
                <c:pt idx="138">
                  <c:v>1.0041763325363302</c:v>
                </c:pt>
                <c:pt idx="139">
                  <c:v>0.9656973363920309</c:v>
                </c:pt>
                <c:pt idx="140">
                  <c:v>1.0112299497999437</c:v>
                </c:pt>
                <c:pt idx="141">
                  <c:v>0.9424572247037167</c:v>
                </c:pt>
                <c:pt idx="142">
                  <c:v>0.9474529751190935</c:v>
                </c:pt>
                <c:pt idx="143">
                  <c:v>0.4115845875703528</c:v>
                </c:pt>
                <c:pt idx="144">
                  <c:v>0.9252089456635534</c:v>
                </c:pt>
                <c:pt idx="145">
                  <c:v>0.7723877709184707</c:v>
                </c:pt>
              </c:numCache>
            </c:numRef>
          </c:val>
          <c:smooth val="0"/>
        </c:ser>
        <c:marker val="1"/>
        <c:axId val="45528027"/>
        <c:axId val="7099060"/>
      </c:lineChart>
      <c:dateAx>
        <c:axId val="45528027"/>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3"/>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099060"/>
        <c:crosses val="autoZero"/>
        <c:auto val="0"/>
        <c:baseTimeUnit val="days"/>
        <c:majorUnit val="12"/>
        <c:majorTimeUnit val="months"/>
        <c:minorUnit val="12"/>
        <c:minorTimeUnit val="months"/>
        <c:noMultiLvlLbl val="0"/>
      </c:dateAx>
      <c:valAx>
        <c:axId val="709906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Cation:Anion ratio</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4552802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Cl</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data'!$AO$8:$AO$153</c:f>
              <c:numCache>
                <c:ptCount val="146"/>
                <c:pt idx="0">
                  <c:v>71.71428571428571</c:v>
                </c:pt>
                <c:pt idx="1">
                  <c:v>13.428571428571429</c:v>
                </c:pt>
                <c:pt idx="2">
                  <c:v>169.71428571428572</c:v>
                </c:pt>
                <c:pt idx="3">
                  <c:v>972.0000000000001</c:v>
                </c:pt>
                <c:pt idx="4">
                  <c:v>383.7142857142857</c:v>
                </c:pt>
                <c:pt idx="5">
                  <c:v>16</c:v>
                </c:pt>
                <c:pt idx="6">
                  <c:v>128.57142857142856</c:v>
                </c:pt>
                <c:pt idx="7">
                  <c:v>528</c:v>
                </c:pt>
                <c:pt idx="8">
                  <c:v>72.28571428571429</c:v>
                </c:pt>
                <c:pt idx="9">
                  <c:v>132.85714285714286</c:v>
                </c:pt>
                <c:pt idx="10">
                  <c:v>93.71428571428571</c:v>
                </c:pt>
                <c:pt idx="11">
                  <c:v>298.8571428571429</c:v>
                </c:pt>
                <c:pt idx="12">
                  <c:v>302.2857142857143</c:v>
                </c:pt>
                <c:pt idx="13">
                  <c:v>50.85714285714286</c:v>
                </c:pt>
                <c:pt idx="14">
                  <c:v>32.285714285714285</c:v>
                </c:pt>
                <c:pt idx="15">
                  <c:v>37.42857142857143</c:v>
                </c:pt>
                <c:pt idx="16">
                  <c:v>44.28571428571429</c:v>
                </c:pt>
                <c:pt idx="17">
                  <c:v>48.857142857142854</c:v>
                </c:pt>
                <c:pt idx="18">
                  <c:v>125.71428571428572</c:v>
                </c:pt>
                <c:pt idx="19">
                  <c:v>28</c:v>
                </c:pt>
                <c:pt idx="20">
                  <c:v>34.857142857142854</c:v>
                </c:pt>
                <c:pt idx="21">
                  <c:v>90.28571428571429</c:v>
                </c:pt>
                <c:pt idx="22">
                  <c:v>266.85714285714283</c:v>
                </c:pt>
                <c:pt idx="23">
                  <c:v>71.42857142857143</c:v>
                </c:pt>
                <c:pt idx="24">
                  <c:v>143.71428571428572</c:v>
                </c:pt>
                <c:pt idx="25">
                  <c:v>158.85714285714283</c:v>
                </c:pt>
                <c:pt idx="26">
                  <c:v>504</c:v>
                </c:pt>
                <c:pt idx="27">
                  <c:v>295.42857142857144</c:v>
                </c:pt>
                <c:pt idx="28">
                  <c:v>389.42857142857144</c:v>
                </c:pt>
                <c:pt idx="29">
                  <c:v>56.57142857142857</c:v>
                </c:pt>
                <c:pt idx="30">
                  <c:v>341.7142857142857</c:v>
                </c:pt>
                <c:pt idx="31">
                  <c:v>98.28571428571428</c:v>
                </c:pt>
                <c:pt idx="32">
                  <c:v>32.285714285714285</c:v>
                </c:pt>
                <c:pt idx="33">
                  <c:v>83.42857142857142</c:v>
                </c:pt>
                <c:pt idx="34">
                  <c:v>665.1428571428571</c:v>
                </c:pt>
                <c:pt idx="35">
                  <c:v>520</c:v>
                </c:pt>
                <c:pt idx="36">
                  <c:v>260.8571428571429</c:v>
                </c:pt>
                <c:pt idx="37">
                  <c:v>51.714285714285715</c:v>
                </c:pt>
                <c:pt idx="38">
                  <c:v>1239.4285714285716</c:v>
                </c:pt>
                <c:pt idx="39">
                  <c:v>224.85714285714286</c:v>
                </c:pt>
                <c:pt idx="40">
                  <c:v>137.71428571428572</c:v>
                </c:pt>
                <c:pt idx="41">
                  <c:v>212.57142857142858</c:v>
                </c:pt>
                <c:pt idx="42">
                  <c:v>52.57142857142858</c:v>
                </c:pt>
                <c:pt idx="43">
                  <c:v>114.85714285714283</c:v>
                </c:pt>
                <c:pt idx="44">
                  <c:v>272.85714285714283</c:v>
                </c:pt>
                <c:pt idx="45">
                  <c:v>38</c:v>
                </c:pt>
                <c:pt idx="46">
                  <c:v>11.428571428571429</c:v>
                </c:pt>
                <c:pt idx="47">
                  <c:v>159.42857142857142</c:v>
                </c:pt>
                <c:pt idx="48">
                  <c:v>354.28571428571433</c:v>
                </c:pt>
                <c:pt idx="49">
                  <c:v>75.14285714285714</c:v>
                </c:pt>
                <c:pt idx="50">
                  <c:v>88.28571428571429</c:v>
                </c:pt>
                <c:pt idx="51">
                  <c:v>33.99999999999999</c:v>
                </c:pt>
                <c:pt idx="52">
                  <c:v>431.7142857142857</c:v>
                </c:pt>
                <c:pt idx="53">
                  <c:v>112.85714285714286</c:v>
                </c:pt>
                <c:pt idx="54">
                  <c:v>88.85714285714286</c:v>
                </c:pt>
                <c:pt idx="55">
                  <c:v>1215.7142857142856</c:v>
                </c:pt>
                <c:pt idx="56">
                  <c:v>42.857142857142854</c:v>
                </c:pt>
                <c:pt idx="57">
                  <c:v>105.42857142857143</c:v>
                </c:pt>
                <c:pt idx="58">
                  <c:v>39.71428571428571</c:v>
                </c:pt>
                <c:pt idx="59">
                  <c:v>48.857142857142854</c:v>
                </c:pt>
                <c:pt idx="60">
                  <c:v>89.42857142857143</c:v>
                </c:pt>
                <c:pt idx="61">
                  <c:v>101.71428571428572</c:v>
                </c:pt>
                <c:pt idx="62">
                  <c:v>304.57142857142856</c:v>
                </c:pt>
                <c:pt idx="63">
                  <c:v>105.14285714285715</c:v>
                </c:pt>
                <c:pt idx="64">
                  <c:v>79.42857142857142</c:v>
                </c:pt>
                <c:pt idx="65">
                  <c:v>75.42857142857143</c:v>
                </c:pt>
                <c:pt idx="66">
                  <c:v>623.4285714285714</c:v>
                </c:pt>
                <c:pt idx="67">
                  <c:v>69.42857142857143</c:v>
                </c:pt>
                <c:pt idx="68">
                  <c:v>88.00000000000001</c:v>
                </c:pt>
                <c:pt idx="69">
                  <c:v>207.14285714285717</c:v>
                </c:pt>
                <c:pt idx="70">
                  <c:v>326</c:v>
                </c:pt>
                <c:pt idx="71">
                  <c:v>161.42857142857144</c:v>
                </c:pt>
                <c:pt idx="72">
                  <c:v>57.14285714285714</c:v>
                </c:pt>
                <c:pt idx="73">
                  <c:v>65.71428571428571</c:v>
                </c:pt>
                <c:pt idx="74">
                  <c:v>28.57142857142857</c:v>
                </c:pt>
                <c:pt idx="75">
                  <c:v>90.28571428571429</c:v>
                </c:pt>
                <c:pt idx="76">
                  <c:v>87.42857142857143</c:v>
                </c:pt>
                <c:pt idx="77">
                  <c:v>45.142857142857146</c:v>
                </c:pt>
                <c:pt idx="78">
                  <c:v>52.57142857142858</c:v>
                </c:pt>
                <c:pt idx="79">
                  <c:v>128.28571428571428</c:v>
                </c:pt>
                <c:pt idx="80">
                  <c:v>202.28571428571428</c:v>
                </c:pt>
                <c:pt idx="81">
                  <c:v>54</c:v>
                </c:pt>
                <c:pt idx="82">
                  <c:v>691.4285714285714</c:v>
                </c:pt>
                <c:pt idx="83">
                  <c:v>47.71428571428571</c:v>
                </c:pt>
                <c:pt idx="84">
                  <c:v>147.14285714285717</c:v>
                </c:pt>
                <c:pt idx="85">
                  <c:v>77.14285714285715</c:v>
                </c:pt>
                <c:pt idx="86">
                  <c:v>397.1428571428571</c:v>
                </c:pt>
                <c:pt idx="87">
                  <c:v>110.85714285714285</c:v>
                </c:pt>
                <c:pt idx="88">
                  <c:v>235.42857142857144</c:v>
                </c:pt>
                <c:pt idx="89">
                  <c:v>171.71428571428572</c:v>
                </c:pt>
                <c:pt idx="90">
                  <c:v>160</c:v>
                </c:pt>
                <c:pt idx="91">
                  <c:v>151.7142857142857</c:v>
                </c:pt>
                <c:pt idx="92">
                  <c:v>161.14285714285714</c:v>
                </c:pt>
                <c:pt idx="93">
                  <c:v>136.85714285714286</c:v>
                </c:pt>
                <c:pt idx="94">
                  <c:v>101.14285714285714</c:v>
                </c:pt>
                <c:pt idx="95">
                  <c:v>146.85714285714286</c:v>
                </c:pt>
                <c:pt idx="96">
                  <c:v>22.000000000000004</c:v>
                </c:pt>
                <c:pt idx="97">
                  <c:v>11.428571428571429</c:v>
                </c:pt>
                <c:pt idx="98">
                  <c:v>36</c:v>
                </c:pt>
                <c:pt idx="99">
                  <c:v>266.57142857142856</c:v>
                </c:pt>
                <c:pt idx="100">
                  <c:v>121.14285714285715</c:v>
                </c:pt>
                <c:pt idx="101">
                  <c:v>320</c:v>
                </c:pt>
                <c:pt idx="102">
                  <c:v>92.85714285714286</c:v>
                </c:pt>
                <c:pt idx="103">
                  <c:v>263.14285714285717</c:v>
                </c:pt>
                <c:pt idx="104">
                  <c:v>64.57142857142857</c:v>
                </c:pt>
                <c:pt idx="105">
                  <c:v>497.1428571428571</c:v>
                </c:pt>
                <c:pt idx="106">
                  <c:v>206.28571428571428</c:v>
                </c:pt>
                <c:pt idx="107">
                  <c:v>227.42857142857142</c:v>
                </c:pt>
                <c:pt idx="108">
                  <c:v>571.4285714285714</c:v>
                </c:pt>
                <c:pt idx="109">
                  <c:v>99.14285714285714</c:v>
                </c:pt>
                <c:pt idx="110">
                  <c:v>70.28571428571428</c:v>
                </c:pt>
                <c:pt idx="111">
                  <c:v>168.85714285714286</c:v>
                </c:pt>
                <c:pt idx="112">
                  <c:v>210.85714285714286</c:v>
                </c:pt>
                <c:pt idx="113">
                  <c:v>146.57142857142858</c:v>
                </c:pt>
                <c:pt idx="114">
                  <c:v>95.42857142857142</c:v>
                </c:pt>
                <c:pt idx="115">
                  <c:v>35.42857142857143</c:v>
                </c:pt>
                <c:pt idx="116">
                  <c:v>105.71428571428572</c:v>
                </c:pt>
                <c:pt idx="117">
                  <c:v>207.71428571428572</c:v>
                </c:pt>
                <c:pt idx="118">
                  <c:v>1636</c:v>
                </c:pt>
                <c:pt idx="119">
                  <c:v>2865.714285714286</c:v>
                </c:pt>
                <c:pt idx="120">
                  <c:v>508.8571428571428</c:v>
                </c:pt>
                <c:pt idx="121">
                  <c:v>450.85714285714283</c:v>
                </c:pt>
                <c:pt idx="122">
                  <c:v>468.57142857142856</c:v>
                </c:pt>
                <c:pt idx="123">
                  <c:v>340</c:v>
                </c:pt>
                <c:pt idx="124">
                  <c:v>197.99999999999997</c:v>
                </c:pt>
                <c:pt idx="125">
                  <c:v>277.7142857142857</c:v>
                </c:pt>
                <c:pt idx="126">
                  <c:v>1051.4285714285713</c:v>
                </c:pt>
                <c:pt idx="127">
                  <c:v>605.7142857142857</c:v>
                </c:pt>
                <c:pt idx="128">
                  <c:v>377.1428571428571</c:v>
                </c:pt>
                <c:pt idx="129">
                  <c:v>291.42857142857144</c:v>
                </c:pt>
                <c:pt idx="130">
                  <c:v>41.42857142857142</c:v>
                </c:pt>
                <c:pt idx="131">
                  <c:v>244.57142857142858</c:v>
                </c:pt>
                <c:pt idx="132">
                  <c:v>45.42857142857143</c:v>
                </c:pt>
                <c:pt idx="133">
                  <c:v>111.77</c:v>
                </c:pt>
                <c:pt idx="134">
                  <c:v>32.57971428571429</c:v>
                </c:pt>
                <c:pt idx="135">
                  <c:v>146.64914285714286</c:v>
                </c:pt>
                <c:pt idx="137">
                  <c:v>132.46885714285713</c:v>
                </c:pt>
                <c:pt idx="138">
                  <c:v>2049.4285714285716</c:v>
                </c:pt>
                <c:pt idx="139">
                  <c:v>428.00857142857143</c:v>
                </c:pt>
                <c:pt idx="140">
                  <c:v>238.44685714285714</c:v>
                </c:pt>
                <c:pt idx="141">
                  <c:v>746.2771428571428</c:v>
                </c:pt>
                <c:pt idx="142">
                  <c:v>510.4457142857143</c:v>
                </c:pt>
                <c:pt idx="143">
                  <c:v>17.949228571428574</c:v>
                </c:pt>
                <c:pt idx="144">
                  <c:v>503.20571428571435</c:v>
                </c:pt>
                <c:pt idx="145">
                  <c:v>83.29742857142858</c:v>
                </c:pt>
              </c:numCache>
            </c:numRef>
          </c:val>
          <c:smooth val="0"/>
        </c:ser>
        <c:marker val="1"/>
        <c:axId val="63891541"/>
        <c:axId val="38152958"/>
      </c:lineChart>
      <c:dateAx>
        <c:axId val="63891541"/>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8152958"/>
        <c:crosses val="autoZero"/>
        <c:auto val="0"/>
        <c:baseTimeUnit val="days"/>
        <c:majorUnit val="12"/>
        <c:majorTimeUnit val="months"/>
        <c:minorUnit val="12"/>
        <c:minorTimeUnit val="months"/>
        <c:noMultiLvlLbl val="0"/>
      </c:dateAx>
      <c:valAx>
        <c:axId val="38152958"/>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3891541"/>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Conductivity</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data'!$B$40:$B$153</c:f>
              <c:strCache>
                <c:ptCount val="114"/>
                <c:pt idx="0">
                  <c:v>33744</c:v>
                </c:pt>
                <c:pt idx="1">
                  <c:v>33751</c:v>
                </c:pt>
                <c:pt idx="2">
                  <c:v>33758</c:v>
                </c:pt>
                <c:pt idx="3">
                  <c:v>33765</c:v>
                </c:pt>
                <c:pt idx="4">
                  <c:v>33772</c:v>
                </c:pt>
                <c:pt idx="5">
                  <c:v>33779</c:v>
                </c:pt>
                <c:pt idx="6">
                  <c:v>33786</c:v>
                </c:pt>
                <c:pt idx="7">
                  <c:v>33793</c:v>
                </c:pt>
                <c:pt idx="8">
                  <c:v>33800</c:v>
                </c:pt>
                <c:pt idx="9">
                  <c:v>33807</c:v>
                </c:pt>
                <c:pt idx="10">
                  <c:v>33814</c:v>
                </c:pt>
                <c:pt idx="11">
                  <c:v>33821</c:v>
                </c:pt>
                <c:pt idx="12">
                  <c:v>33828</c:v>
                </c:pt>
                <c:pt idx="13">
                  <c:v>33835</c:v>
                </c:pt>
                <c:pt idx="14">
                  <c:v>33842</c:v>
                </c:pt>
                <c:pt idx="15">
                  <c:v>33849</c:v>
                </c:pt>
                <c:pt idx="16">
                  <c:v>33856</c:v>
                </c:pt>
                <c:pt idx="17">
                  <c:v>33863</c:v>
                </c:pt>
                <c:pt idx="18">
                  <c:v>33870</c:v>
                </c:pt>
                <c:pt idx="19">
                  <c:v>33877</c:v>
                </c:pt>
                <c:pt idx="20">
                  <c:v>33884</c:v>
                </c:pt>
                <c:pt idx="21">
                  <c:v>34117</c:v>
                </c:pt>
                <c:pt idx="22">
                  <c:v>34125</c:v>
                </c:pt>
                <c:pt idx="23">
                  <c:v>34132</c:v>
                </c:pt>
                <c:pt idx="24">
                  <c:v>34139</c:v>
                </c:pt>
                <c:pt idx="25">
                  <c:v>34146</c:v>
                </c:pt>
                <c:pt idx="26">
                  <c:v>34168</c:v>
                </c:pt>
                <c:pt idx="27">
                  <c:v>34174</c:v>
                </c:pt>
                <c:pt idx="28">
                  <c:v>34181</c:v>
                </c:pt>
                <c:pt idx="29">
                  <c:v>34188</c:v>
                </c:pt>
                <c:pt idx="30">
                  <c:v>34195</c:v>
                </c:pt>
                <c:pt idx="31">
                  <c:v>34202</c:v>
                </c:pt>
                <c:pt idx="32">
                  <c:v>34209</c:v>
                </c:pt>
                <c:pt idx="33">
                  <c:v>34216</c:v>
                </c:pt>
                <c:pt idx="34">
                  <c:v>34223</c:v>
                </c:pt>
                <c:pt idx="35">
                  <c:v>34230</c:v>
                </c:pt>
                <c:pt idx="36">
                  <c:v>34237</c:v>
                </c:pt>
                <c:pt idx="37">
                  <c:v>34251</c:v>
                </c:pt>
                <c:pt idx="38">
                  <c:v>34490</c:v>
                </c:pt>
                <c:pt idx="39">
                  <c:v>34497</c:v>
                </c:pt>
                <c:pt idx="40">
                  <c:v>34504</c:v>
                </c:pt>
                <c:pt idx="41">
                  <c:v>34511</c:v>
                </c:pt>
                <c:pt idx="42">
                  <c:v>34518</c:v>
                </c:pt>
                <c:pt idx="43">
                  <c:v>34525</c:v>
                </c:pt>
                <c:pt idx="44">
                  <c:v>34532</c:v>
                </c:pt>
                <c:pt idx="45">
                  <c:v>34539</c:v>
                </c:pt>
                <c:pt idx="46">
                  <c:v>34546</c:v>
                </c:pt>
                <c:pt idx="47">
                  <c:v>34553</c:v>
                </c:pt>
                <c:pt idx="48">
                  <c:v>34560</c:v>
                </c:pt>
                <c:pt idx="49">
                  <c:v>34567</c:v>
                </c:pt>
                <c:pt idx="50">
                  <c:v>34574</c:v>
                </c:pt>
                <c:pt idx="51">
                  <c:v>34595</c:v>
                </c:pt>
                <c:pt idx="52">
                  <c:v>34602</c:v>
                </c:pt>
                <c:pt idx="53">
                  <c:v>34609</c:v>
                </c:pt>
                <c:pt idx="54">
                  <c:v>34623</c:v>
                </c:pt>
                <c:pt idx="55">
                  <c:v>34637</c:v>
                </c:pt>
                <c:pt idx="56">
                  <c:v>34857</c:v>
                </c:pt>
                <c:pt idx="57">
                  <c:v>34864</c:v>
                </c:pt>
                <c:pt idx="58">
                  <c:v>34878</c:v>
                </c:pt>
                <c:pt idx="59">
                  <c:v>34885</c:v>
                </c:pt>
                <c:pt idx="60">
                  <c:v>34892</c:v>
                </c:pt>
                <c:pt idx="61">
                  <c:v>34899</c:v>
                </c:pt>
                <c:pt idx="62">
                  <c:v>34927</c:v>
                </c:pt>
                <c:pt idx="63">
                  <c:v>34934</c:v>
                </c:pt>
                <c:pt idx="64">
                  <c:v>34941</c:v>
                </c:pt>
                <c:pt idx="65">
                  <c:v>34948</c:v>
                </c:pt>
                <c:pt idx="66">
                  <c:v>34955</c:v>
                </c:pt>
                <c:pt idx="67">
                  <c:v>34962</c:v>
                </c:pt>
                <c:pt idx="68">
                  <c:v>34969</c:v>
                </c:pt>
                <c:pt idx="69">
                  <c:v>34976</c:v>
                </c:pt>
                <c:pt idx="70">
                  <c:v>34983</c:v>
                </c:pt>
                <c:pt idx="71">
                  <c:v>34990</c:v>
                </c:pt>
                <c:pt idx="72">
                  <c:v>34997</c:v>
                </c:pt>
                <c:pt idx="73">
                  <c:v>35004</c:v>
                </c:pt>
                <c:pt idx="74">
                  <c:v>35220</c:v>
                </c:pt>
                <c:pt idx="75">
                  <c:v>35227</c:v>
                </c:pt>
                <c:pt idx="76">
                  <c:v>35234</c:v>
                </c:pt>
                <c:pt idx="77">
                  <c:v>35241</c:v>
                </c:pt>
                <c:pt idx="78">
                  <c:v>35248</c:v>
                </c:pt>
                <c:pt idx="79">
                  <c:v>35255</c:v>
                </c:pt>
                <c:pt idx="80">
                  <c:v>35262</c:v>
                </c:pt>
                <c:pt idx="81">
                  <c:v>35283</c:v>
                </c:pt>
                <c:pt idx="82">
                  <c:v>35290</c:v>
                </c:pt>
                <c:pt idx="83">
                  <c:v>35297</c:v>
                </c:pt>
                <c:pt idx="84">
                  <c:v>35304</c:v>
                </c:pt>
                <c:pt idx="85">
                  <c:v>35311</c:v>
                </c:pt>
                <c:pt idx="86">
                  <c:v>35318</c:v>
                </c:pt>
                <c:pt idx="87">
                  <c:v>35325</c:v>
                </c:pt>
                <c:pt idx="88">
                  <c:v>35332</c:v>
                </c:pt>
                <c:pt idx="89">
                  <c:v>35339</c:v>
                </c:pt>
                <c:pt idx="90">
                  <c:v>35346</c:v>
                </c:pt>
                <c:pt idx="91">
                  <c:v>35353</c:v>
                </c:pt>
                <c:pt idx="92">
                  <c:v>35360</c:v>
                </c:pt>
                <c:pt idx="93">
                  <c:v>35367</c:v>
                </c:pt>
                <c:pt idx="94">
                  <c:v>35567</c:v>
                </c:pt>
                <c:pt idx="95">
                  <c:v>35574</c:v>
                </c:pt>
                <c:pt idx="96">
                  <c:v>35582</c:v>
                </c:pt>
                <c:pt idx="97">
                  <c:v>35589</c:v>
                </c:pt>
                <c:pt idx="98">
                  <c:v>35596</c:v>
                </c:pt>
                <c:pt idx="99">
                  <c:v>35603</c:v>
                </c:pt>
                <c:pt idx="100">
                  <c:v>35617</c:v>
                </c:pt>
                <c:pt idx="101">
                  <c:v>35624</c:v>
                </c:pt>
                <c:pt idx="102">
                  <c:v>35631</c:v>
                </c:pt>
                <c:pt idx="103">
                  <c:v>35638</c:v>
                </c:pt>
                <c:pt idx="104">
                  <c:v>35652</c:v>
                </c:pt>
                <c:pt idx="105">
                  <c:v>35659</c:v>
                </c:pt>
                <c:pt idx="106">
                  <c:v>35666</c:v>
                </c:pt>
                <c:pt idx="107">
                  <c:v>35687</c:v>
                </c:pt>
                <c:pt idx="108">
                  <c:v>35694</c:v>
                </c:pt>
                <c:pt idx="109">
                  <c:v>35701</c:v>
                </c:pt>
                <c:pt idx="110">
                  <c:v>35708</c:v>
                </c:pt>
                <c:pt idx="111">
                  <c:v>35715</c:v>
                </c:pt>
                <c:pt idx="112">
                  <c:v>35722</c:v>
                </c:pt>
                <c:pt idx="113">
                  <c:v>35729</c:v>
                </c:pt>
              </c:strCache>
            </c:strRef>
          </c:cat>
          <c:val>
            <c:numRef>
              <c:f>'Filter Gauge 3 data'!$V$40:$V$153</c:f>
              <c:numCache>
                <c:ptCount val="114"/>
                <c:pt idx="0">
                  <c:v>4</c:v>
                </c:pt>
                <c:pt idx="1">
                  <c:v>18</c:v>
                </c:pt>
                <c:pt idx="2">
                  <c:v>21</c:v>
                </c:pt>
                <c:pt idx="3">
                  <c:v>15</c:v>
                </c:pt>
                <c:pt idx="4">
                  <c:v>5</c:v>
                </c:pt>
                <c:pt idx="5">
                  <c:v>2</c:v>
                </c:pt>
                <c:pt idx="6">
                  <c:v>19</c:v>
                </c:pt>
                <c:pt idx="7">
                  <c:v>11</c:v>
                </c:pt>
                <c:pt idx="8">
                  <c:v>9</c:v>
                </c:pt>
                <c:pt idx="9">
                  <c:v>40</c:v>
                </c:pt>
                <c:pt idx="10">
                  <c:v>14</c:v>
                </c:pt>
                <c:pt idx="11">
                  <c:v>24</c:v>
                </c:pt>
                <c:pt idx="12">
                  <c:v>39</c:v>
                </c:pt>
                <c:pt idx="13">
                  <c:v>53</c:v>
                </c:pt>
                <c:pt idx="14">
                  <c:v>11</c:v>
                </c:pt>
                <c:pt idx="15">
                  <c:v>24</c:v>
                </c:pt>
                <c:pt idx="16">
                  <c:v>74</c:v>
                </c:pt>
                <c:pt idx="17">
                  <c:v>58</c:v>
                </c:pt>
                <c:pt idx="18">
                  <c:v>178</c:v>
                </c:pt>
                <c:pt idx="19">
                  <c:v>27</c:v>
                </c:pt>
                <c:pt idx="20">
                  <c:v>39</c:v>
                </c:pt>
                <c:pt idx="21">
                  <c:v>67</c:v>
                </c:pt>
                <c:pt idx="22">
                  <c:v>39</c:v>
                </c:pt>
                <c:pt idx="23">
                  <c:v>170</c:v>
                </c:pt>
                <c:pt idx="24">
                  <c:v>9</c:v>
                </c:pt>
                <c:pt idx="25">
                  <c:v>40</c:v>
                </c:pt>
                <c:pt idx="26">
                  <c:v>11</c:v>
                </c:pt>
                <c:pt idx="27">
                  <c:v>11</c:v>
                </c:pt>
                <c:pt idx="28">
                  <c:v>23</c:v>
                </c:pt>
                <c:pt idx="29">
                  <c:v>20</c:v>
                </c:pt>
                <c:pt idx="30">
                  <c:v>46</c:v>
                </c:pt>
                <c:pt idx="31">
                  <c:v>17</c:v>
                </c:pt>
                <c:pt idx="32">
                  <c:v>16</c:v>
                </c:pt>
                <c:pt idx="33">
                  <c:v>53</c:v>
                </c:pt>
                <c:pt idx="34">
                  <c:v>104</c:v>
                </c:pt>
                <c:pt idx="35">
                  <c:v>23</c:v>
                </c:pt>
                <c:pt idx="36">
                  <c:v>14</c:v>
                </c:pt>
                <c:pt idx="37">
                  <c:v>16</c:v>
                </c:pt>
                <c:pt idx="38">
                  <c:v>60</c:v>
                </c:pt>
                <c:pt idx="39">
                  <c:v>25</c:v>
                </c:pt>
                <c:pt idx="40">
                  <c:v>20</c:v>
                </c:pt>
                <c:pt idx="41">
                  <c:v>37</c:v>
                </c:pt>
                <c:pt idx="42">
                  <c:v>36</c:v>
                </c:pt>
                <c:pt idx="43">
                  <c:v>31</c:v>
                </c:pt>
                <c:pt idx="44">
                  <c:v>71</c:v>
                </c:pt>
                <c:pt idx="45">
                  <c:v>25</c:v>
                </c:pt>
                <c:pt idx="46">
                  <c:v>67</c:v>
                </c:pt>
                <c:pt idx="47">
                  <c:v>26</c:v>
                </c:pt>
                <c:pt idx="48">
                  <c:v>50</c:v>
                </c:pt>
                <c:pt idx="49">
                  <c:v>22</c:v>
                </c:pt>
                <c:pt idx="50">
                  <c:v>81</c:v>
                </c:pt>
                <c:pt idx="51">
                  <c:v>12</c:v>
                </c:pt>
                <c:pt idx="52">
                  <c:v>22</c:v>
                </c:pt>
                <c:pt idx="53">
                  <c:v>20</c:v>
                </c:pt>
                <c:pt idx="54">
                  <c:v>104</c:v>
                </c:pt>
                <c:pt idx="55">
                  <c:v>75</c:v>
                </c:pt>
                <c:pt idx="56">
                  <c:v>37</c:v>
                </c:pt>
                <c:pt idx="57">
                  <c:v>38</c:v>
                </c:pt>
                <c:pt idx="58">
                  <c:v>34</c:v>
                </c:pt>
                <c:pt idx="59">
                  <c:v>55</c:v>
                </c:pt>
                <c:pt idx="60">
                  <c:v>54</c:v>
                </c:pt>
                <c:pt idx="61">
                  <c:v>24</c:v>
                </c:pt>
                <c:pt idx="62">
                  <c:v>95</c:v>
                </c:pt>
                <c:pt idx="63">
                  <c:v>28</c:v>
                </c:pt>
                <c:pt idx="64">
                  <c:v>11</c:v>
                </c:pt>
                <c:pt idx="65">
                  <c:v>7</c:v>
                </c:pt>
                <c:pt idx="66">
                  <c:v>25</c:v>
                </c:pt>
                <c:pt idx="67">
                  <c:v>37</c:v>
                </c:pt>
                <c:pt idx="68">
                  <c:v>25</c:v>
                </c:pt>
                <c:pt idx="69">
                  <c:v>46</c:v>
                </c:pt>
                <c:pt idx="70">
                  <c:v>45</c:v>
                </c:pt>
                <c:pt idx="71">
                  <c:v>82</c:v>
                </c:pt>
                <c:pt idx="72">
                  <c:v>15</c:v>
                </c:pt>
                <c:pt idx="73">
                  <c:v>67</c:v>
                </c:pt>
                <c:pt idx="74">
                  <c:v>57</c:v>
                </c:pt>
                <c:pt idx="75">
                  <c:v>45</c:v>
                </c:pt>
                <c:pt idx="76">
                  <c:v>84</c:v>
                </c:pt>
                <c:pt idx="77">
                  <c:v>23</c:v>
                </c:pt>
                <c:pt idx="78">
                  <c:v>18</c:v>
                </c:pt>
                <c:pt idx="79">
                  <c:v>32</c:v>
                </c:pt>
                <c:pt idx="80">
                  <c:v>36</c:v>
                </c:pt>
                <c:pt idx="81">
                  <c:v>86</c:v>
                </c:pt>
                <c:pt idx="82">
                  <c:v>118</c:v>
                </c:pt>
                <c:pt idx="83">
                  <c:v>38</c:v>
                </c:pt>
                <c:pt idx="84">
                  <c:v>16</c:v>
                </c:pt>
                <c:pt idx="85">
                  <c:v>56</c:v>
                </c:pt>
                <c:pt idx="86">
                  <c:v>154</c:v>
                </c:pt>
                <c:pt idx="88">
                  <c:v>80</c:v>
                </c:pt>
                <c:pt idx="89">
                  <c:v>53</c:v>
                </c:pt>
                <c:pt idx="90">
                  <c:v>73</c:v>
                </c:pt>
                <c:pt idx="91">
                  <c:v>64</c:v>
                </c:pt>
                <c:pt idx="92">
                  <c:v>63</c:v>
                </c:pt>
                <c:pt idx="93">
                  <c:v>36</c:v>
                </c:pt>
                <c:pt idx="94">
                  <c:v>147</c:v>
                </c:pt>
                <c:pt idx="95">
                  <c:v>91</c:v>
                </c:pt>
                <c:pt idx="96">
                  <c:v>89</c:v>
                </c:pt>
                <c:pt idx="97">
                  <c:v>40</c:v>
                </c:pt>
                <c:pt idx="98">
                  <c:v>23</c:v>
                </c:pt>
                <c:pt idx="99">
                  <c:v>41</c:v>
                </c:pt>
                <c:pt idx="100">
                  <c:v>43</c:v>
                </c:pt>
                <c:pt idx="101">
                  <c:v>30</c:v>
                </c:pt>
                <c:pt idx="102">
                  <c:v>26</c:v>
                </c:pt>
                <c:pt idx="103">
                  <c:v>78</c:v>
                </c:pt>
                <c:pt idx="105">
                  <c:v>89</c:v>
                </c:pt>
                <c:pt idx="106">
                  <c:v>253</c:v>
                </c:pt>
                <c:pt idx="107">
                  <c:v>55</c:v>
                </c:pt>
                <c:pt idx="109">
                  <c:v>102</c:v>
                </c:pt>
                <c:pt idx="110">
                  <c:v>68</c:v>
                </c:pt>
                <c:pt idx="111">
                  <c:v>11</c:v>
                </c:pt>
                <c:pt idx="112">
                  <c:v>57</c:v>
                </c:pt>
                <c:pt idx="113">
                  <c:v>25</c:v>
                </c:pt>
              </c:numCache>
            </c:numRef>
          </c:val>
          <c:smooth val="0"/>
        </c:ser>
        <c:marker val="1"/>
        <c:axId val="7832303"/>
        <c:axId val="3381864"/>
      </c:lineChart>
      <c:dateAx>
        <c:axId val="7832303"/>
        <c:scaling>
          <c:orientation val="minMax"/>
          <c:max val="35796"/>
          <c:min val="3360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381864"/>
        <c:crosses val="autoZero"/>
        <c:auto val="0"/>
        <c:baseTimeUnit val="days"/>
        <c:majorUnit val="12"/>
        <c:majorTimeUnit val="months"/>
        <c:minorUnit val="12"/>
        <c:minorTimeUnit val="months"/>
        <c:noMultiLvlLbl val="0"/>
      </c:dateAx>
      <c:valAx>
        <c:axId val="338186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µScm</a:t>
                </a:r>
                <a:r>
                  <a:rPr lang="en-US" cap="none" sz="1075" b="1" i="0" u="none" baseline="30000">
                    <a:solidFill>
                      <a:srgbClr val="000000"/>
                    </a:solidFill>
                    <a:latin typeface="Arial"/>
                    <a:ea typeface="Arial"/>
                    <a:cs typeface="Arial"/>
                  </a:rPr>
                  <a:t>-1</a:t>
                </a:r>
              </a:p>
            </c:rich>
          </c:tx>
          <c:layout>
            <c:manualLayout>
              <c:xMode val="factor"/>
              <c:yMode val="factor"/>
              <c:x val="-0.003"/>
              <c:y val="-0.0035"/>
            </c:manualLayout>
          </c:layout>
          <c:overlay val="0"/>
          <c:spPr>
            <a:noFill/>
            <a:ln>
              <a:noFill/>
            </a:ln>
          </c:spPr>
        </c:title>
        <c:delete val="0"/>
        <c:numFmt formatCode="0" sourceLinked="0"/>
        <c:majorTickMark val="out"/>
        <c:minorTickMark val="none"/>
        <c:tickLblPos val="nextTo"/>
        <c:spPr>
          <a:ln w="3175">
            <a:solidFill>
              <a:srgbClr val="000000"/>
            </a:solidFill>
          </a:ln>
        </c:spPr>
        <c:crossAx val="783230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Cu</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data'!$B$96:$B$153</c:f>
              <c:strCache>
                <c:ptCount val="58"/>
                <c:pt idx="0">
                  <c:v>34857</c:v>
                </c:pt>
                <c:pt idx="1">
                  <c:v>34864</c:v>
                </c:pt>
                <c:pt idx="2">
                  <c:v>34878</c:v>
                </c:pt>
                <c:pt idx="3">
                  <c:v>34885</c:v>
                </c:pt>
                <c:pt idx="4">
                  <c:v>34892</c:v>
                </c:pt>
                <c:pt idx="5">
                  <c:v>34899</c:v>
                </c:pt>
                <c:pt idx="6">
                  <c:v>34927</c:v>
                </c:pt>
                <c:pt idx="7">
                  <c:v>34934</c:v>
                </c:pt>
                <c:pt idx="8">
                  <c:v>34941</c:v>
                </c:pt>
                <c:pt idx="9">
                  <c:v>34948</c:v>
                </c:pt>
                <c:pt idx="10">
                  <c:v>34955</c:v>
                </c:pt>
                <c:pt idx="11">
                  <c:v>34962</c:v>
                </c:pt>
                <c:pt idx="12">
                  <c:v>34969</c:v>
                </c:pt>
                <c:pt idx="13">
                  <c:v>34976</c:v>
                </c:pt>
                <c:pt idx="14">
                  <c:v>34983</c:v>
                </c:pt>
                <c:pt idx="15">
                  <c:v>34990</c:v>
                </c:pt>
                <c:pt idx="16">
                  <c:v>34997</c:v>
                </c:pt>
                <c:pt idx="17">
                  <c:v>35004</c:v>
                </c:pt>
                <c:pt idx="18">
                  <c:v>35220</c:v>
                </c:pt>
                <c:pt idx="19">
                  <c:v>35227</c:v>
                </c:pt>
                <c:pt idx="20">
                  <c:v>35234</c:v>
                </c:pt>
                <c:pt idx="21">
                  <c:v>35241</c:v>
                </c:pt>
                <c:pt idx="22">
                  <c:v>35248</c:v>
                </c:pt>
                <c:pt idx="23">
                  <c:v>35255</c:v>
                </c:pt>
                <c:pt idx="24">
                  <c:v>35262</c:v>
                </c:pt>
                <c:pt idx="25">
                  <c:v>35283</c:v>
                </c:pt>
                <c:pt idx="26">
                  <c:v>35290</c:v>
                </c:pt>
                <c:pt idx="27">
                  <c:v>35297</c:v>
                </c:pt>
                <c:pt idx="28">
                  <c:v>35304</c:v>
                </c:pt>
                <c:pt idx="29">
                  <c:v>35311</c:v>
                </c:pt>
                <c:pt idx="30">
                  <c:v>35318</c:v>
                </c:pt>
                <c:pt idx="31">
                  <c:v>35325</c:v>
                </c:pt>
                <c:pt idx="32">
                  <c:v>35332</c:v>
                </c:pt>
                <c:pt idx="33">
                  <c:v>35339</c:v>
                </c:pt>
                <c:pt idx="34">
                  <c:v>35346</c:v>
                </c:pt>
                <c:pt idx="35">
                  <c:v>35353</c:v>
                </c:pt>
                <c:pt idx="36">
                  <c:v>35360</c:v>
                </c:pt>
                <c:pt idx="37">
                  <c:v>35367</c:v>
                </c:pt>
                <c:pt idx="38">
                  <c:v>35567</c:v>
                </c:pt>
                <c:pt idx="39">
                  <c:v>35574</c:v>
                </c:pt>
                <c:pt idx="40">
                  <c:v>35582</c:v>
                </c:pt>
                <c:pt idx="41">
                  <c:v>35589</c:v>
                </c:pt>
                <c:pt idx="42">
                  <c:v>35596</c:v>
                </c:pt>
                <c:pt idx="43">
                  <c:v>35603</c:v>
                </c:pt>
                <c:pt idx="44">
                  <c:v>35617</c:v>
                </c:pt>
                <c:pt idx="45">
                  <c:v>35624</c:v>
                </c:pt>
                <c:pt idx="46">
                  <c:v>35631</c:v>
                </c:pt>
                <c:pt idx="47">
                  <c:v>35638</c:v>
                </c:pt>
                <c:pt idx="48">
                  <c:v>35652</c:v>
                </c:pt>
                <c:pt idx="49">
                  <c:v>35659</c:v>
                </c:pt>
                <c:pt idx="50">
                  <c:v>35666</c:v>
                </c:pt>
                <c:pt idx="51">
                  <c:v>35687</c:v>
                </c:pt>
                <c:pt idx="52">
                  <c:v>35694</c:v>
                </c:pt>
                <c:pt idx="53">
                  <c:v>35701</c:v>
                </c:pt>
                <c:pt idx="54">
                  <c:v>35708</c:v>
                </c:pt>
                <c:pt idx="55">
                  <c:v>35715</c:v>
                </c:pt>
                <c:pt idx="56">
                  <c:v>35722</c:v>
                </c:pt>
                <c:pt idx="57">
                  <c:v>35729</c:v>
                </c:pt>
              </c:strCache>
            </c:strRef>
          </c:cat>
          <c:val>
            <c:numRef>
              <c:f>'Filter Gauge 3 data'!$AR$96:$AR$153</c:f>
              <c:numCache>
                <c:ptCount val="58"/>
                <c:pt idx="0">
                  <c:v>0.06349206349206349</c:v>
                </c:pt>
                <c:pt idx="1">
                  <c:v>0.06349206349206349</c:v>
                </c:pt>
                <c:pt idx="2">
                  <c:v>0.06349206349206349</c:v>
                </c:pt>
                <c:pt idx="3">
                  <c:v>0.06349206349206349</c:v>
                </c:pt>
                <c:pt idx="4">
                  <c:v>0.06349206349206349</c:v>
                </c:pt>
                <c:pt idx="5">
                  <c:v>0.06349206349206349</c:v>
                </c:pt>
                <c:pt idx="6">
                  <c:v>0.11746031746031746</c:v>
                </c:pt>
                <c:pt idx="7">
                  <c:v>0.11746031746031746</c:v>
                </c:pt>
                <c:pt idx="8">
                  <c:v>0.07619047619047618</c:v>
                </c:pt>
                <c:pt idx="9">
                  <c:v>0.06984126984126986</c:v>
                </c:pt>
                <c:pt idx="10">
                  <c:v>0.1904761904761905</c:v>
                </c:pt>
                <c:pt idx="11">
                  <c:v>0.11111111111111112</c:v>
                </c:pt>
                <c:pt idx="12">
                  <c:v>0.1365079365079365</c:v>
                </c:pt>
                <c:pt idx="13">
                  <c:v>0.11111111111111112</c:v>
                </c:pt>
                <c:pt idx="14">
                  <c:v>0.20317460317460317</c:v>
                </c:pt>
                <c:pt idx="15">
                  <c:v>0.24126984126984127</c:v>
                </c:pt>
                <c:pt idx="16">
                  <c:v>0.06984126984126986</c:v>
                </c:pt>
                <c:pt idx="17">
                  <c:v>0.09206349206349206</c:v>
                </c:pt>
                <c:pt idx="18">
                  <c:v>0.06349206349206349</c:v>
                </c:pt>
                <c:pt idx="19">
                  <c:v>0.06349206349206349</c:v>
                </c:pt>
                <c:pt idx="20">
                  <c:v>0.06349206349206349</c:v>
                </c:pt>
                <c:pt idx="21">
                  <c:v>0.06349206349206349</c:v>
                </c:pt>
                <c:pt idx="22">
                  <c:v>0.06349206349206349</c:v>
                </c:pt>
                <c:pt idx="23">
                  <c:v>0.06349206349206349</c:v>
                </c:pt>
                <c:pt idx="24">
                  <c:v>0.06349206349206349</c:v>
                </c:pt>
                <c:pt idx="25">
                  <c:v>0.24444444444444444</c:v>
                </c:pt>
                <c:pt idx="26">
                  <c:v>0.4666666666666667</c:v>
                </c:pt>
                <c:pt idx="27">
                  <c:v>0.06349206349206349</c:v>
                </c:pt>
                <c:pt idx="28">
                  <c:v>0.06349206349206349</c:v>
                </c:pt>
                <c:pt idx="29">
                  <c:v>0.08571428571428572</c:v>
                </c:pt>
                <c:pt idx="30">
                  <c:v>0.10793650793650794</c:v>
                </c:pt>
                <c:pt idx="32">
                  <c:v>0.06349206349206349</c:v>
                </c:pt>
                <c:pt idx="33">
                  <c:v>0.06349206349206349</c:v>
                </c:pt>
                <c:pt idx="34">
                  <c:v>0.09841269841269841</c:v>
                </c:pt>
                <c:pt idx="35">
                  <c:v>0.16507936507936508</c:v>
                </c:pt>
                <c:pt idx="36">
                  <c:v>0.22222222222222224</c:v>
                </c:pt>
                <c:pt idx="37">
                  <c:v>0.06349206349206349</c:v>
                </c:pt>
                <c:pt idx="38">
                  <c:v>0.14285714285714285</c:v>
                </c:pt>
                <c:pt idx="39">
                  <c:v>0.11746031746031746</c:v>
                </c:pt>
                <c:pt idx="40">
                  <c:v>0.19365079365079368</c:v>
                </c:pt>
                <c:pt idx="41">
                  <c:v>0.08888888888888889</c:v>
                </c:pt>
                <c:pt idx="42">
                  <c:v>0.08253968253968254</c:v>
                </c:pt>
                <c:pt idx="43">
                  <c:v>0.07936507936507936</c:v>
                </c:pt>
                <c:pt idx="44">
                  <c:v>0.06349206349206349</c:v>
                </c:pt>
                <c:pt idx="45">
                  <c:v>0.1841269841269841</c:v>
                </c:pt>
                <c:pt idx="46">
                  <c:v>0.14285714285714285</c:v>
                </c:pt>
                <c:pt idx="47">
                  <c:v>0.1746031746031746</c:v>
                </c:pt>
                <c:pt idx="49">
                  <c:v>0.419047619047619</c:v>
                </c:pt>
                <c:pt idx="50">
                  <c:v>0.23809523809523808</c:v>
                </c:pt>
                <c:pt idx="51">
                  <c:v>0.08888888888888889</c:v>
                </c:pt>
                <c:pt idx="52">
                  <c:v>0.5428571428571429</c:v>
                </c:pt>
                <c:pt idx="53">
                  <c:v>0.11428571428571428</c:v>
                </c:pt>
                <c:pt idx="54">
                  <c:v>0.10476190476190475</c:v>
                </c:pt>
                <c:pt idx="55">
                  <c:v>0.06349206349206349</c:v>
                </c:pt>
                <c:pt idx="56">
                  <c:v>0.06349206349206349</c:v>
                </c:pt>
                <c:pt idx="57">
                  <c:v>0.06349206349206349</c:v>
                </c:pt>
              </c:numCache>
            </c:numRef>
          </c:val>
          <c:smooth val="0"/>
        </c:ser>
        <c:marker val="1"/>
        <c:axId val="30436777"/>
        <c:axId val="5495538"/>
      </c:lineChart>
      <c:dateAx>
        <c:axId val="30436777"/>
        <c:scaling>
          <c:orientation val="minMax"/>
          <c:max val="35796"/>
          <c:min val="34700"/>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495538"/>
        <c:crosses val="autoZero"/>
        <c:auto val="0"/>
        <c:baseTimeUnit val="days"/>
        <c:majorUnit val="12"/>
        <c:majorTimeUnit val="months"/>
        <c:minorUnit val="12"/>
        <c:minorTimeUnit val="months"/>
        <c:noMultiLvlLbl val="0"/>
      </c:dateAx>
      <c:valAx>
        <c:axId val="5495538"/>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3043677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Fe</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data'!$AC$8:$AC$153</c:f>
              <c:numCache>
                <c:ptCount val="146"/>
                <c:pt idx="0">
                  <c:v>0.26071428571428573</c:v>
                </c:pt>
                <c:pt idx="1">
                  <c:v>0.5357142857142857</c:v>
                </c:pt>
                <c:pt idx="2">
                  <c:v>0.2142857142857143</c:v>
                </c:pt>
                <c:pt idx="3">
                  <c:v>0.2142857142857143</c:v>
                </c:pt>
                <c:pt idx="4">
                  <c:v>0.34285714285714286</c:v>
                </c:pt>
                <c:pt idx="5">
                  <c:v>0.2142857142857143</c:v>
                </c:pt>
                <c:pt idx="6">
                  <c:v>0.2142857142857143</c:v>
                </c:pt>
                <c:pt idx="7">
                  <c:v>0.95</c:v>
                </c:pt>
                <c:pt idx="8">
                  <c:v>0.675</c:v>
                </c:pt>
                <c:pt idx="9">
                  <c:v>0.2142857142857143</c:v>
                </c:pt>
                <c:pt idx="10">
                  <c:v>0.2142857142857143</c:v>
                </c:pt>
                <c:pt idx="11">
                  <c:v>0.2142857142857143</c:v>
                </c:pt>
                <c:pt idx="12">
                  <c:v>0.2142857142857143</c:v>
                </c:pt>
                <c:pt idx="13">
                  <c:v>0.2142857142857143</c:v>
                </c:pt>
                <c:pt idx="14">
                  <c:v>0.2142857142857143</c:v>
                </c:pt>
                <c:pt idx="15">
                  <c:v>0.8857142857142857</c:v>
                </c:pt>
                <c:pt idx="16">
                  <c:v>0.2142857142857143</c:v>
                </c:pt>
                <c:pt idx="17">
                  <c:v>1.4392857142857143</c:v>
                </c:pt>
                <c:pt idx="18">
                  <c:v>2.142857142857143</c:v>
                </c:pt>
                <c:pt idx="19">
                  <c:v>1.7392857142857143</c:v>
                </c:pt>
                <c:pt idx="20">
                  <c:v>2.0357142857142856</c:v>
                </c:pt>
                <c:pt idx="21">
                  <c:v>0.5607142857142857</c:v>
                </c:pt>
                <c:pt idx="22">
                  <c:v>0.3464285714285714</c:v>
                </c:pt>
                <c:pt idx="23">
                  <c:v>0.2142857142857143</c:v>
                </c:pt>
                <c:pt idx="24">
                  <c:v>1.0928571428571427</c:v>
                </c:pt>
                <c:pt idx="25">
                  <c:v>1.4857142857142858</c:v>
                </c:pt>
                <c:pt idx="26">
                  <c:v>7.107142857142858</c:v>
                </c:pt>
                <c:pt idx="27">
                  <c:v>0.2142857142857143</c:v>
                </c:pt>
                <c:pt idx="28">
                  <c:v>0.2142857142857143</c:v>
                </c:pt>
                <c:pt idx="29">
                  <c:v>2.5357142857142856</c:v>
                </c:pt>
                <c:pt idx="30">
                  <c:v>0.28928571428571426</c:v>
                </c:pt>
                <c:pt idx="31">
                  <c:v>10.178571428571427</c:v>
                </c:pt>
                <c:pt idx="32">
                  <c:v>2.25</c:v>
                </c:pt>
                <c:pt idx="33">
                  <c:v>10.75</c:v>
                </c:pt>
                <c:pt idx="34">
                  <c:v>6.285714285714285</c:v>
                </c:pt>
                <c:pt idx="35">
                  <c:v>1.0607142857142857</c:v>
                </c:pt>
                <c:pt idx="36">
                  <c:v>1.1464285714285714</c:v>
                </c:pt>
                <c:pt idx="37">
                  <c:v>0.8892857142857142</c:v>
                </c:pt>
                <c:pt idx="38">
                  <c:v>1.1071428571428572</c:v>
                </c:pt>
                <c:pt idx="39">
                  <c:v>1.0285714285714287</c:v>
                </c:pt>
                <c:pt idx="40">
                  <c:v>0.5392857142857143</c:v>
                </c:pt>
                <c:pt idx="41">
                  <c:v>0.6035714285714284</c:v>
                </c:pt>
                <c:pt idx="42">
                  <c:v>0.3607142857142857</c:v>
                </c:pt>
                <c:pt idx="43">
                  <c:v>0.2142857142857143</c:v>
                </c:pt>
                <c:pt idx="44">
                  <c:v>0.2142857142857143</c:v>
                </c:pt>
                <c:pt idx="45">
                  <c:v>2.1071428571428568</c:v>
                </c:pt>
                <c:pt idx="46">
                  <c:v>0.2142857142857143</c:v>
                </c:pt>
                <c:pt idx="47">
                  <c:v>0.2142857142857143</c:v>
                </c:pt>
                <c:pt idx="48">
                  <c:v>1.075</c:v>
                </c:pt>
                <c:pt idx="49">
                  <c:v>4.392857142857142</c:v>
                </c:pt>
                <c:pt idx="50">
                  <c:v>15.142857142857142</c:v>
                </c:pt>
                <c:pt idx="51">
                  <c:v>2.6428571428571423</c:v>
                </c:pt>
                <c:pt idx="52">
                  <c:v>0.2142857142857143</c:v>
                </c:pt>
                <c:pt idx="53">
                  <c:v>3.071428571428571</c:v>
                </c:pt>
                <c:pt idx="54">
                  <c:v>2.2142857142857144</c:v>
                </c:pt>
                <c:pt idx="55">
                  <c:v>0.2142857142857143</c:v>
                </c:pt>
                <c:pt idx="56">
                  <c:v>0.2142857142857143</c:v>
                </c:pt>
                <c:pt idx="57">
                  <c:v>2.75</c:v>
                </c:pt>
                <c:pt idx="58">
                  <c:v>0.2142857142857143</c:v>
                </c:pt>
                <c:pt idx="59">
                  <c:v>0.2142857142857143</c:v>
                </c:pt>
                <c:pt idx="60">
                  <c:v>0.2142857142857143</c:v>
                </c:pt>
                <c:pt idx="61">
                  <c:v>0.2142857142857143</c:v>
                </c:pt>
                <c:pt idx="62">
                  <c:v>0.2142857142857143</c:v>
                </c:pt>
                <c:pt idx="63">
                  <c:v>0.2142857142857143</c:v>
                </c:pt>
                <c:pt idx="64">
                  <c:v>0.2142857142857143</c:v>
                </c:pt>
                <c:pt idx="65">
                  <c:v>3.857142857142857</c:v>
                </c:pt>
                <c:pt idx="66">
                  <c:v>1.9285714285714286</c:v>
                </c:pt>
                <c:pt idx="67">
                  <c:v>3.1428571428571423</c:v>
                </c:pt>
                <c:pt idx="68">
                  <c:v>0.9249999999999999</c:v>
                </c:pt>
                <c:pt idx="69">
                  <c:v>0.2142857142857143</c:v>
                </c:pt>
                <c:pt idx="70">
                  <c:v>0.2142857142857143</c:v>
                </c:pt>
                <c:pt idx="71">
                  <c:v>0.2142857142857143</c:v>
                </c:pt>
                <c:pt idx="72">
                  <c:v>0.36428571428571427</c:v>
                </c:pt>
                <c:pt idx="73">
                  <c:v>0.9107142857142856</c:v>
                </c:pt>
                <c:pt idx="74">
                  <c:v>5.2142857142857135</c:v>
                </c:pt>
                <c:pt idx="75">
                  <c:v>0.46785714285714286</c:v>
                </c:pt>
                <c:pt idx="76">
                  <c:v>2.7142857142857144</c:v>
                </c:pt>
                <c:pt idx="77">
                  <c:v>0.48571428571428565</c:v>
                </c:pt>
                <c:pt idx="78">
                  <c:v>3.357142857142857</c:v>
                </c:pt>
                <c:pt idx="79">
                  <c:v>0.475</c:v>
                </c:pt>
                <c:pt idx="80">
                  <c:v>3.071428571428571</c:v>
                </c:pt>
                <c:pt idx="81">
                  <c:v>0.6892857142857143</c:v>
                </c:pt>
                <c:pt idx="82">
                  <c:v>0.275</c:v>
                </c:pt>
                <c:pt idx="83">
                  <c:v>0.25357142857142856</c:v>
                </c:pt>
                <c:pt idx="84">
                  <c:v>0.2142857142857143</c:v>
                </c:pt>
                <c:pt idx="85">
                  <c:v>0.2142857142857143</c:v>
                </c:pt>
                <c:pt idx="86">
                  <c:v>5.035714285714285</c:v>
                </c:pt>
                <c:pt idx="87">
                  <c:v>5.678571428571429</c:v>
                </c:pt>
                <c:pt idx="88">
                  <c:v>0.2142857142857143</c:v>
                </c:pt>
                <c:pt idx="89">
                  <c:v>0.22142857142857142</c:v>
                </c:pt>
                <c:pt idx="90">
                  <c:v>0.6</c:v>
                </c:pt>
                <c:pt idx="91">
                  <c:v>1.9642857142857144</c:v>
                </c:pt>
                <c:pt idx="92">
                  <c:v>0.775</c:v>
                </c:pt>
                <c:pt idx="93">
                  <c:v>0.2142857142857143</c:v>
                </c:pt>
                <c:pt idx="94">
                  <c:v>0.6642857142857143</c:v>
                </c:pt>
                <c:pt idx="95">
                  <c:v>0.2142857142857143</c:v>
                </c:pt>
                <c:pt idx="96">
                  <c:v>0.2571428571428572</c:v>
                </c:pt>
                <c:pt idx="97">
                  <c:v>0.2142857142857143</c:v>
                </c:pt>
                <c:pt idx="98">
                  <c:v>0.7321428571428572</c:v>
                </c:pt>
                <c:pt idx="99">
                  <c:v>0.2142857142857143</c:v>
                </c:pt>
                <c:pt idx="100">
                  <c:v>0.45357142857142857</c:v>
                </c:pt>
                <c:pt idx="101">
                  <c:v>0.2357142857142857</c:v>
                </c:pt>
                <c:pt idx="102">
                  <c:v>1.7678571428571428</c:v>
                </c:pt>
                <c:pt idx="103">
                  <c:v>2.3214285714285716</c:v>
                </c:pt>
                <c:pt idx="104">
                  <c:v>0.2142857142857143</c:v>
                </c:pt>
                <c:pt idx="105">
                  <c:v>0.2142857142857143</c:v>
                </c:pt>
                <c:pt idx="106">
                  <c:v>1.2571428571428573</c:v>
                </c:pt>
                <c:pt idx="107">
                  <c:v>2.5357142857142856</c:v>
                </c:pt>
                <c:pt idx="108">
                  <c:v>0.28571428571428575</c:v>
                </c:pt>
                <c:pt idx="109">
                  <c:v>0.2142857142857143</c:v>
                </c:pt>
                <c:pt idx="110">
                  <c:v>0.2142857142857143</c:v>
                </c:pt>
                <c:pt idx="111">
                  <c:v>0.2142857142857143</c:v>
                </c:pt>
                <c:pt idx="112">
                  <c:v>0.2142857142857143</c:v>
                </c:pt>
                <c:pt idx="113">
                  <c:v>2.9642857142857144</c:v>
                </c:pt>
                <c:pt idx="114">
                  <c:v>4.75</c:v>
                </c:pt>
                <c:pt idx="115">
                  <c:v>2.0357142857142856</c:v>
                </c:pt>
                <c:pt idx="116">
                  <c:v>0.2142857142857143</c:v>
                </c:pt>
                <c:pt idx="117">
                  <c:v>2.357142857142857</c:v>
                </c:pt>
                <c:pt idx="118">
                  <c:v>0.6928571428571428</c:v>
                </c:pt>
                <c:pt idx="120">
                  <c:v>1.3857142857142857</c:v>
                </c:pt>
                <c:pt idx="121">
                  <c:v>0.2178571428571429</c:v>
                </c:pt>
                <c:pt idx="122">
                  <c:v>1.4964285714285714</c:v>
                </c:pt>
                <c:pt idx="123">
                  <c:v>2.3214285714285716</c:v>
                </c:pt>
                <c:pt idx="124">
                  <c:v>3.5714285714285716</c:v>
                </c:pt>
                <c:pt idx="125">
                  <c:v>0.2142857142857143</c:v>
                </c:pt>
                <c:pt idx="126">
                  <c:v>2.285714285714286</c:v>
                </c:pt>
                <c:pt idx="127">
                  <c:v>1.5607142857142857</c:v>
                </c:pt>
                <c:pt idx="128">
                  <c:v>4.678571428571429</c:v>
                </c:pt>
                <c:pt idx="129">
                  <c:v>0.4392857142857143</c:v>
                </c:pt>
                <c:pt idx="130">
                  <c:v>1.1785714285714286</c:v>
                </c:pt>
                <c:pt idx="131">
                  <c:v>0.6</c:v>
                </c:pt>
                <c:pt idx="132">
                  <c:v>0.2142857142857143</c:v>
                </c:pt>
                <c:pt idx="133">
                  <c:v>2.5214285714285714</c:v>
                </c:pt>
                <c:pt idx="134">
                  <c:v>2.9178571428571427</c:v>
                </c:pt>
                <c:pt idx="135">
                  <c:v>0.2142857142857143</c:v>
                </c:pt>
                <c:pt idx="137">
                  <c:v>0.6892857142857143</c:v>
                </c:pt>
                <c:pt idx="138">
                  <c:v>1.575</c:v>
                </c:pt>
                <c:pt idx="139">
                  <c:v>0.2142857142857143</c:v>
                </c:pt>
                <c:pt idx="140">
                  <c:v>3.0428571428571427</c:v>
                </c:pt>
                <c:pt idx="141">
                  <c:v>1.1357142857142857</c:v>
                </c:pt>
                <c:pt idx="142">
                  <c:v>0.4928571428571429</c:v>
                </c:pt>
                <c:pt idx="143">
                  <c:v>0.3392857142857143</c:v>
                </c:pt>
                <c:pt idx="144">
                  <c:v>0.2142857142857143</c:v>
                </c:pt>
                <c:pt idx="145">
                  <c:v>2.65</c:v>
                </c:pt>
              </c:numCache>
            </c:numRef>
          </c:val>
          <c:smooth val="0"/>
        </c:ser>
        <c:marker val="1"/>
        <c:axId val="49459843"/>
        <c:axId val="42485404"/>
      </c:lineChart>
      <c:dateAx>
        <c:axId val="49459843"/>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2485404"/>
        <c:crosses val="autoZero"/>
        <c:auto val="0"/>
        <c:baseTimeUnit val="days"/>
        <c:majorUnit val="12"/>
        <c:majorTimeUnit val="months"/>
        <c:minorUnit val="12"/>
        <c:minorTimeUnit val="months"/>
        <c:noMultiLvlLbl val="0"/>
      </c:dateAx>
      <c:valAx>
        <c:axId val="4248540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49459843"/>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Mist - Filter Gauge 3
H</a:t>
            </a:r>
          </a:p>
        </c:rich>
      </c:tx>
      <c:layout>
        <c:manualLayout>
          <c:xMode val="factor"/>
          <c:yMode val="factor"/>
          <c:x val="0.00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'Filter Gauge 3 data'!$B$8:$B$153</c:f>
              <c:strCache>
                <c:ptCount val="146"/>
                <c:pt idx="0">
                  <c:v>33100</c:v>
                </c:pt>
                <c:pt idx="1">
                  <c:v>33107</c:v>
                </c:pt>
                <c:pt idx="2">
                  <c:v>33122</c:v>
                </c:pt>
                <c:pt idx="3">
                  <c:v>33126</c:v>
                </c:pt>
                <c:pt idx="4">
                  <c:v>33138</c:v>
                </c:pt>
                <c:pt idx="5">
                  <c:v>33144</c:v>
                </c:pt>
                <c:pt idx="6">
                  <c:v>33149</c:v>
                </c:pt>
                <c:pt idx="7">
                  <c:v>33156</c:v>
                </c:pt>
                <c:pt idx="8">
                  <c:v>33163</c:v>
                </c:pt>
                <c:pt idx="9">
                  <c:v>33363</c:v>
                </c:pt>
                <c:pt idx="10">
                  <c:v>33373</c:v>
                </c:pt>
                <c:pt idx="11">
                  <c:v>33380</c:v>
                </c:pt>
                <c:pt idx="12">
                  <c:v>33387</c:v>
                </c:pt>
                <c:pt idx="13">
                  <c:v>33394</c:v>
                </c:pt>
                <c:pt idx="14">
                  <c:v>33401</c:v>
                </c:pt>
                <c:pt idx="15">
                  <c:v>33408</c:v>
                </c:pt>
                <c:pt idx="16">
                  <c:v>33415</c:v>
                </c:pt>
                <c:pt idx="17">
                  <c:v>33422</c:v>
                </c:pt>
                <c:pt idx="18">
                  <c:v>33429</c:v>
                </c:pt>
                <c:pt idx="19">
                  <c:v>33436</c:v>
                </c:pt>
                <c:pt idx="20">
                  <c:v>33443</c:v>
                </c:pt>
                <c:pt idx="21">
                  <c:v>33450</c:v>
                </c:pt>
                <c:pt idx="22">
                  <c:v>33457</c:v>
                </c:pt>
                <c:pt idx="23">
                  <c:v>33464</c:v>
                </c:pt>
                <c:pt idx="24">
                  <c:v>33471</c:v>
                </c:pt>
                <c:pt idx="25">
                  <c:v>33485</c:v>
                </c:pt>
                <c:pt idx="26">
                  <c:v>33492</c:v>
                </c:pt>
                <c:pt idx="27">
                  <c:v>33499</c:v>
                </c:pt>
                <c:pt idx="28">
                  <c:v>33513</c:v>
                </c:pt>
                <c:pt idx="29">
                  <c:v>33520</c:v>
                </c:pt>
                <c:pt idx="30">
                  <c:v>33527</c:v>
                </c:pt>
                <c:pt idx="31">
                  <c:v>33534</c:v>
                </c:pt>
                <c:pt idx="32">
                  <c:v>33744</c:v>
                </c:pt>
                <c:pt idx="33">
                  <c:v>33751</c:v>
                </c:pt>
                <c:pt idx="34">
                  <c:v>33758</c:v>
                </c:pt>
                <c:pt idx="35">
                  <c:v>33765</c:v>
                </c:pt>
                <c:pt idx="36">
                  <c:v>33772</c:v>
                </c:pt>
                <c:pt idx="37">
                  <c:v>33779</c:v>
                </c:pt>
                <c:pt idx="38">
                  <c:v>33786</c:v>
                </c:pt>
                <c:pt idx="39">
                  <c:v>33793</c:v>
                </c:pt>
                <c:pt idx="40">
                  <c:v>33800</c:v>
                </c:pt>
                <c:pt idx="41">
                  <c:v>33807</c:v>
                </c:pt>
                <c:pt idx="42">
                  <c:v>33814</c:v>
                </c:pt>
                <c:pt idx="43">
                  <c:v>33821</c:v>
                </c:pt>
                <c:pt idx="44">
                  <c:v>33828</c:v>
                </c:pt>
                <c:pt idx="45">
                  <c:v>33835</c:v>
                </c:pt>
                <c:pt idx="46">
                  <c:v>33842</c:v>
                </c:pt>
                <c:pt idx="47">
                  <c:v>33849</c:v>
                </c:pt>
                <c:pt idx="48">
                  <c:v>33856</c:v>
                </c:pt>
                <c:pt idx="49">
                  <c:v>33863</c:v>
                </c:pt>
                <c:pt idx="50">
                  <c:v>33870</c:v>
                </c:pt>
                <c:pt idx="51">
                  <c:v>33877</c:v>
                </c:pt>
                <c:pt idx="52">
                  <c:v>33884</c:v>
                </c:pt>
                <c:pt idx="53">
                  <c:v>34117</c:v>
                </c:pt>
                <c:pt idx="54">
                  <c:v>34125</c:v>
                </c:pt>
                <c:pt idx="55">
                  <c:v>34132</c:v>
                </c:pt>
                <c:pt idx="56">
                  <c:v>34139</c:v>
                </c:pt>
                <c:pt idx="57">
                  <c:v>34146</c:v>
                </c:pt>
                <c:pt idx="58">
                  <c:v>34168</c:v>
                </c:pt>
                <c:pt idx="59">
                  <c:v>34174</c:v>
                </c:pt>
                <c:pt idx="60">
                  <c:v>34181</c:v>
                </c:pt>
                <c:pt idx="61">
                  <c:v>34188</c:v>
                </c:pt>
                <c:pt idx="62">
                  <c:v>34195</c:v>
                </c:pt>
                <c:pt idx="63">
                  <c:v>34202</c:v>
                </c:pt>
                <c:pt idx="64">
                  <c:v>34209</c:v>
                </c:pt>
                <c:pt idx="65">
                  <c:v>34216</c:v>
                </c:pt>
                <c:pt idx="66">
                  <c:v>34223</c:v>
                </c:pt>
                <c:pt idx="67">
                  <c:v>34230</c:v>
                </c:pt>
                <c:pt idx="68">
                  <c:v>34237</c:v>
                </c:pt>
                <c:pt idx="69">
                  <c:v>34251</c:v>
                </c:pt>
                <c:pt idx="70">
                  <c:v>34490</c:v>
                </c:pt>
                <c:pt idx="71">
                  <c:v>34497</c:v>
                </c:pt>
                <c:pt idx="72">
                  <c:v>34504</c:v>
                </c:pt>
                <c:pt idx="73">
                  <c:v>34511</c:v>
                </c:pt>
                <c:pt idx="74">
                  <c:v>34518</c:v>
                </c:pt>
                <c:pt idx="75">
                  <c:v>34525</c:v>
                </c:pt>
                <c:pt idx="76">
                  <c:v>34532</c:v>
                </c:pt>
                <c:pt idx="77">
                  <c:v>34539</c:v>
                </c:pt>
                <c:pt idx="78">
                  <c:v>34546</c:v>
                </c:pt>
                <c:pt idx="79">
                  <c:v>34553</c:v>
                </c:pt>
                <c:pt idx="80">
                  <c:v>34560</c:v>
                </c:pt>
                <c:pt idx="81">
                  <c:v>34567</c:v>
                </c:pt>
                <c:pt idx="82">
                  <c:v>34574</c:v>
                </c:pt>
                <c:pt idx="83">
                  <c:v>34595</c:v>
                </c:pt>
                <c:pt idx="84">
                  <c:v>34602</c:v>
                </c:pt>
                <c:pt idx="85">
                  <c:v>34609</c:v>
                </c:pt>
                <c:pt idx="86">
                  <c:v>34623</c:v>
                </c:pt>
                <c:pt idx="87">
                  <c:v>34637</c:v>
                </c:pt>
                <c:pt idx="88">
                  <c:v>34857</c:v>
                </c:pt>
                <c:pt idx="89">
                  <c:v>34864</c:v>
                </c:pt>
                <c:pt idx="90">
                  <c:v>34878</c:v>
                </c:pt>
                <c:pt idx="91">
                  <c:v>34885</c:v>
                </c:pt>
                <c:pt idx="92">
                  <c:v>34892</c:v>
                </c:pt>
                <c:pt idx="93">
                  <c:v>34899</c:v>
                </c:pt>
                <c:pt idx="94">
                  <c:v>34927</c:v>
                </c:pt>
                <c:pt idx="95">
                  <c:v>34934</c:v>
                </c:pt>
                <c:pt idx="96">
                  <c:v>34941</c:v>
                </c:pt>
                <c:pt idx="97">
                  <c:v>34948</c:v>
                </c:pt>
                <c:pt idx="98">
                  <c:v>34955</c:v>
                </c:pt>
                <c:pt idx="99">
                  <c:v>34962</c:v>
                </c:pt>
                <c:pt idx="100">
                  <c:v>34969</c:v>
                </c:pt>
                <c:pt idx="101">
                  <c:v>34976</c:v>
                </c:pt>
                <c:pt idx="102">
                  <c:v>34983</c:v>
                </c:pt>
                <c:pt idx="103">
                  <c:v>34990</c:v>
                </c:pt>
                <c:pt idx="104">
                  <c:v>34997</c:v>
                </c:pt>
                <c:pt idx="105">
                  <c:v>35004</c:v>
                </c:pt>
                <c:pt idx="106">
                  <c:v>35220</c:v>
                </c:pt>
                <c:pt idx="107">
                  <c:v>35227</c:v>
                </c:pt>
                <c:pt idx="108">
                  <c:v>35234</c:v>
                </c:pt>
                <c:pt idx="109">
                  <c:v>35241</c:v>
                </c:pt>
                <c:pt idx="110">
                  <c:v>35248</c:v>
                </c:pt>
                <c:pt idx="111">
                  <c:v>35255</c:v>
                </c:pt>
                <c:pt idx="112">
                  <c:v>35262</c:v>
                </c:pt>
                <c:pt idx="113">
                  <c:v>35283</c:v>
                </c:pt>
                <c:pt idx="114">
                  <c:v>35290</c:v>
                </c:pt>
                <c:pt idx="115">
                  <c:v>35297</c:v>
                </c:pt>
                <c:pt idx="116">
                  <c:v>35304</c:v>
                </c:pt>
                <c:pt idx="117">
                  <c:v>35311</c:v>
                </c:pt>
                <c:pt idx="118">
                  <c:v>35318</c:v>
                </c:pt>
                <c:pt idx="119">
                  <c:v>35325</c:v>
                </c:pt>
                <c:pt idx="120">
                  <c:v>35332</c:v>
                </c:pt>
                <c:pt idx="121">
                  <c:v>35339</c:v>
                </c:pt>
                <c:pt idx="122">
                  <c:v>35346</c:v>
                </c:pt>
                <c:pt idx="123">
                  <c:v>35353</c:v>
                </c:pt>
                <c:pt idx="124">
                  <c:v>35360</c:v>
                </c:pt>
                <c:pt idx="125">
                  <c:v>35367</c:v>
                </c:pt>
                <c:pt idx="126">
                  <c:v>35567</c:v>
                </c:pt>
                <c:pt idx="127">
                  <c:v>35574</c:v>
                </c:pt>
                <c:pt idx="128">
                  <c:v>35582</c:v>
                </c:pt>
                <c:pt idx="129">
                  <c:v>35589</c:v>
                </c:pt>
                <c:pt idx="130">
                  <c:v>35596</c:v>
                </c:pt>
                <c:pt idx="131">
                  <c:v>35603</c:v>
                </c:pt>
                <c:pt idx="132">
                  <c:v>35617</c:v>
                </c:pt>
                <c:pt idx="133">
                  <c:v>35624</c:v>
                </c:pt>
                <c:pt idx="134">
                  <c:v>35631</c:v>
                </c:pt>
                <c:pt idx="135">
                  <c:v>35638</c:v>
                </c:pt>
                <c:pt idx="136">
                  <c:v>35652</c:v>
                </c:pt>
                <c:pt idx="137">
                  <c:v>35659</c:v>
                </c:pt>
                <c:pt idx="138">
                  <c:v>35666</c:v>
                </c:pt>
                <c:pt idx="139">
                  <c:v>35687</c:v>
                </c:pt>
                <c:pt idx="140">
                  <c:v>35694</c:v>
                </c:pt>
                <c:pt idx="141">
                  <c:v>35701</c:v>
                </c:pt>
                <c:pt idx="142">
                  <c:v>35708</c:v>
                </c:pt>
                <c:pt idx="143">
                  <c:v>35715</c:v>
                </c:pt>
                <c:pt idx="144">
                  <c:v>35722</c:v>
                </c:pt>
                <c:pt idx="145">
                  <c:v>35729</c:v>
                </c:pt>
              </c:strCache>
            </c:strRef>
          </c:cat>
          <c:val>
            <c:numRef>
              <c:f>'Filter Gauge 3 data'!$AT$8:$AT$153</c:f>
              <c:numCache>
                <c:ptCount val="146"/>
                <c:pt idx="0">
                  <c:v>4.5708818961487525</c:v>
                </c:pt>
                <c:pt idx="1">
                  <c:v>39.8107170553497</c:v>
                </c:pt>
                <c:pt idx="2">
                  <c:v>16.218100973589298</c:v>
                </c:pt>
                <c:pt idx="3">
                  <c:v>7.762471166286914</c:v>
                </c:pt>
                <c:pt idx="4">
                  <c:v>20.892961308540418</c:v>
                </c:pt>
                <c:pt idx="5">
                  <c:v>13.489628825916535</c:v>
                </c:pt>
                <c:pt idx="6">
                  <c:v>3.890451449942805</c:v>
                </c:pt>
                <c:pt idx="7">
                  <c:v>58.88436553555884</c:v>
                </c:pt>
                <c:pt idx="8">
                  <c:v>50.11872336272726</c:v>
                </c:pt>
                <c:pt idx="9">
                  <c:v>1.6982436524617461</c:v>
                </c:pt>
                <c:pt idx="10">
                  <c:v>1.4791083881682072</c:v>
                </c:pt>
                <c:pt idx="11">
                  <c:v>1.4791083881682072</c:v>
                </c:pt>
                <c:pt idx="12">
                  <c:v>6.6069344800759655</c:v>
                </c:pt>
                <c:pt idx="13">
                  <c:v>10.715193052376073</c:v>
                </c:pt>
                <c:pt idx="14">
                  <c:v>9.120108393559098</c:v>
                </c:pt>
                <c:pt idx="15">
                  <c:v>58.88436553555884</c:v>
                </c:pt>
                <c:pt idx="16">
                  <c:v>11.481536214968818</c:v>
                </c:pt>
                <c:pt idx="17">
                  <c:v>61.65950018614826</c:v>
                </c:pt>
                <c:pt idx="18">
                  <c:v>56.234132519034915</c:v>
                </c:pt>
                <c:pt idx="19">
                  <c:v>128.82495516931343</c:v>
                </c:pt>
                <c:pt idx="20">
                  <c:v>138.0384264602886</c:v>
                </c:pt>
                <c:pt idx="21">
                  <c:v>1.6595869074375598</c:v>
                </c:pt>
                <c:pt idx="22">
                  <c:v>1.0471285480508985</c:v>
                </c:pt>
                <c:pt idx="23">
                  <c:v>1.3803842646028839</c:v>
                </c:pt>
                <c:pt idx="24">
                  <c:v>20.892961308540418</c:v>
                </c:pt>
                <c:pt idx="25">
                  <c:v>21.877616239495527</c:v>
                </c:pt>
                <c:pt idx="26">
                  <c:v>269.1534803926918</c:v>
                </c:pt>
                <c:pt idx="27">
                  <c:v>2.5118864315095824</c:v>
                </c:pt>
                <c:pt idx="28">
                  <c:v>10</c:v>
                </c:pt>
                <c:pt idx="29">
                  <c:v>128.82495516931343</c:v>
                </c:pt>
                <c:pt idx="30">
                  <c:v>3.630780547701011</c:v>
                </c:pt>
                <c:pt idx="31">
                  <c:v>512.8613839913652</c:v>
                </c:pt>
                <c:pt idx="32">
                  <c:v>14.655478409559132</c:v>
                </c:pt>
                <c:pt idx="33">
                  <c:v>28.054336379517167</c:v>
                </c:pt>
                <c:pt idx="34">
                  <c:v>43.75221051582523</c:v>
                </c:pt>
                <c:pt idx="35">
                  <c:v>3.5481338923357533</c:v>
                </c:pt>
                <c:pt idx="36">
                  <c:v>5.128613839913649</c:v>
                </c:pt>
                <c:pt idx="37">
                  <c:v>8.128305161640998</c:v>
                </c:pt>
                <c:pt idx="38">
                  <c:v>5.248074602497724</c:v>
                </c:pt>
                <c:pt idx="39">
                  <c:v>17.782794100389236</c:v>
                </c:pt>
                <c:pt idx="40">
                  <c:v>3.1622776601683795</c:v>
                </c:pt>
                <c:pt idx="41">
                  <c:v>16.74942876026439</c:v>
                </c:pt>
                <c:pt idx="42">
                  <c:v>1.3803842646028839</c:v>
                </c:pt>
                <c:pt idx="43">
                  <c:v>11.857687481671597</c:v>
                </c:pt>
                <c:pt idx="44">
                  <c:v>6.760829753919819</c:v>
                </c:pt>
                <c:pt idx="45">
                  <c:v>71.94489780036999</c:v>
                </c:pt>
                <c:pt idx="46">
                  <c:v>6.6069344800759655</c:v>
                </c:pt>
                <c:pt idx="47">
                  <c:v>5.754399373371567</c:v>
                </c:pt>
                <c:pt idx="48">
                  <c:v>35.399734108343516</c:v>
                </c:pt>
                <c:pt idx="49">
                  <c:v>55.33501092157375</c:v>
                </c:pt>
                <c:pt idx="50">
                  <c:v>207.96966871036966</c:v>
                </c:pt>
                <c:pt idx="51">
                  <c:v>51.52286445817563</c:v>
                </c:pt>
                <c:pt idx="52">
                  <c:v>2.6302679918953817</c:v>
                </c:pt>
                <c:pt idx="53">
                  <c:v>87.29713683881116</c:v>
                </c:pt>
                <c:pt idx="54">
                  <c:v>27.98981319634364</c:v>
                </c:pt>
                <c:pt idx="55">
                  <c:v>1.6595869074375598</c:v>
                </c:pt>
                <c:pt idx="56">
                  <c:v>2.39883291901949</c:v>
                </c:pt>
                <c:pt idx="57">
                  <c:v>44.87453899331325</c:v>
                </c:pt>
                <c:pt idx="58">
                  <c:v>1.6218100973589298</c:v>
                </c:pt>
                <c:pt idx="59">
                  <c:v>0.7244359600749906</c:v>
                </c:pt>
                <c:pt idx="60">
                  <c:v>6.760829753919819</c:v>
                </c:pt>
                <c:pt idx="61">
                  <c:v>1.8197008586099825</c:v>
                </c:pt>
                <c:pt idx="62">
                  <c:v>0.9549925860214369</c:v>
                </c:pt>
                <c:pt idx="63">
                  <c:v>1.6218100973589298</c:v>
                </c:pt>
                <c:pt idx="64">
                  <c:v>2.089296130854041</c:v>
                </c:pt>
                <c:pt idx="65">
                  <c:v>66.83439175686154</c:v>
                </c:pt>
                <c:pt idx="66">
                  <c:v>25.118864315095834</c:v>
                </c:pt>
                <c:pt idx="67">
                  <c:v>76.38357835776908</c:v>
                </c:pt>
                <c:pt idx="68">
                  <c:v>24.60367604147628</c:v>
                </c:pt>
                <c:pt idx="69">
                  <c:v>5.495408738576249</c:v>
                </c:pt>
                <c:pt idx="70">
                  <c:v>0.21627185237270194</c:v>
                </c:pt>
                <c:pt idx="71">
                  <c:v>1.137627285823431</c:v>
                </c:pt>
                <c:pt idx="72">
                  <c:v>14.157937799570815</c:v>
                </c:pt>
                <c:pt idx="73">
                  <c:v>17.45822152920504</c:v>
                </c:pt>
                <c:pt idx="74">
                  <c:v>62.23002851691589</c:v>
                </c:pt>
                <c:pt idx="75">
                  <c:v>13.396766874259345</c:v>
                </c:pt>
                <c:pt idx="76">
                  <c:v>34.59393778261218</c:v>
                </c:pt>
                <c:pt idx="77">
                  <c:v>1.9275249131909367</c:v>
                </c:pt>
                <c:pt idx="78">
                  <c:v>51.64163692720712</c:v>
                </c:pt>
                <c:pt idx="79">
                  <c:v>5.662392890382536</c:v>
                </c:pt>
                <c:pt idx="80">
                  <c:v>23.988329190194907</c:v>
                </c:pt>
                <c:pt idx="81">
                  <c:v>5.236004365857506</c:v>
                </c:pt>
                <c:pt idx="82">
                  <c:v>4.446312674691085</c:v>
                </c:pt>
                <c:pt idx="83">
                  <c:v>4.677351412871982</c:v>
                </c:pt>
                <c:pt idx="84">
                  <c:v>1.4723125024327195</c:v>
                </c:pt>
                <c:pt idx="85">
                  <c:v>3.0619634336906763</c:v>
                </c:pt>
                <c:pt idx="86">
                  <c:v>38.45917820453537</c:v>
                </c:pt>
                <c:pt idx="87">
                  <c:v>99.54054173515277</c:v>
                </c:pt>
                <c:pt idx="88">
                  <c:v>5.128613839913649</c:v>
                </c:pt>
                <c:pt idx="89">
                  <c:v>2.884031503126606</c:v>
                </c:pt>
                <c:pt idx="90">
                  <c:v>3.388441561392028</c:v>
                </c:pt>
                <c:pt idx="91">
                  <c:v>10.839269140212044</c:v>
                </c:pt>
                <c:pt idx="92">
                  <c:v>25.176769277588548</c:v>
                </c:pt>
                <c:pt idx="93">
                  <c:v>0.891250938133746</c:v>
                </c:pt>
                <c:pt idx="94">
                  <c:v>0.6760829753919818</c:v>
                </c:pt>
                <c:pt idx="95">
                  <c:v>1.4125375446227555</c:v>
                </c:pt>
                <c:pt idx="96">
                  <c:v>8.128305161640998</c:v>
                </c:pt>
                <c:pt idx="97">
                  <c:v>5.248074602497724</c:v>
                </c:pt>
                <c:pt idx="98">
                  <c:v>6.456542290346551</c:v>
                </c:pt>
                <c:pt idx="99">
                  <c:v>1.0232929922807537</c:v>
                </c:pt>
                <c:pt idx="100">
                  <c:v>8.31763771102671</c:v>
                </c:pt>
                <c:pt idx="101">
                  <c:v>5.011872336272726</c:v>
                </c:pt>
                <c:pt idx="102">
                  <c:v>30.478949896279836</c:v>
                </c:pt>
                <c:pt idx="103">
                  <c:v>42.95364267648874</c:v>
                </c:pt>
                <c:pt idx="104">
                  <c:v>4.265795188015926</c:v>
                </c:pt>
                <c:pt idx="105">
                  <c:v>2.5118864315095824</c:v>
                </c:pt>
                <c:pt idx="106">
                  <c:v>5.495408738576249</c:v>
                </c:pt>
                <c:pt idx="107">
                  <c:v>3.0199517204020196</c:v>
                </c:pt>
                <c:pt idx="108">
                  <c:v>1.8620871366628657</c:v>
                </c:pt>
                <c:pt idx="109">
                  <c:v>1.096478196143185</c:v>
                </c:pt>
                <c:pt idx="110">
                  <c:v>1</c:v>
                </c:pt>
                <c:pt idx="111">
                  <c:v>1.6982436524617461</c:v>
                </c:pt>
                <c:pt idx="112">
                  <c:v>1.8620871366628657</c:v>
                </c:pt>
                <c:pt idx="113">
                  <c:v>22.02926463053457</c:v>
                </c:pt>
                <c:pt idx="114">
                  <c:v>15.031419660900216</c:v>
                </c:pt>
                <c:pt idx="115">
                  <c:v>36.81289736425314</c:v>
                </c:pt>
                <c:pt idx="116">
                  <c:v>1.0232929922807537</c:v>
                </c:pt>
                <c:pt idx="117">
                  <c:v>0.8317637711026709</c:v>
                </c:pt>
                <c:pt idx="118">
                  <c:v>1.6218100973589298</c:v>
                </c:pt>
                <c:pt idx="119">
                  <c:v>58.210321777087145</c:v>
                </c:pt>
                <c:pt idx="120">
                  <c:v>3.5481338923357533</c:v>
                </c:pt>
                <c:pt idx="121">
                  <c:v>1.3182567385564075</c:v>
                </c:pt>
                <c:pt idx="122">
                  <c:v>7.244359600749907</c:v>
                </c:pt>
                <c:pt idx="123">
                  <c:v>43.05266104917111</c:v>
                </c:pt>
                <c:pt idx="124">
                  <c:v>55.0807696405403</c:v>
                </c:pt>
                <c:pt idx="125">
                  <c:v>8.31763771102671</c:v>
                </c:pt>
                <c:pt idx="126">
                  <c:v>34.43499307633385</c:v>
                </c:pt>
                <c:pt idx="127">
                  <c:v>4.5708818961487525</c:v>
                </c:pt>
                <c:pt idx="128">
                  <c:v>32.96097121774578</c:v>
                </c:pt>
                <c:pt idx="129">
                  <c:v>5.370317963702534</c:v>
                </c:pt>
                <c:pt idx="130">
                  <c:v>20.230191786782722</c:v>
                </c:pt>
                <c:pt idx="131">
                  <c:v>8.912509381337461</c:v>
                </c:pt>
                <c:pt idx="132">
                  <c:v>4.677351412871982</c:v>
                </c:pt>
                <c:pt idx="133">
                  <c:v>5.546257129579106</c:v>
                </c:pt>
                <c:pt idx="134">
                  <c:v>2.6853444456585094</c:v>
                </c:pt>
                <c:pt idx="135">
                  <c:v>0.5662392890382534</c:v>
                </c:pt>
                <c:pt idx="137">
                  <c:v>0.4841723675840989</c:v>
                </c:pt>
                <c:pt idx="138">
                  <c:v>1.57761126969935</c:v>
                </c:pt>
                <c:pt idx="139">
                  <c:v>0.40179081084893997</c:v>
                </c:pt>
                <c:pt idx="141">
                  <c:v>1.9906733389871887</c:v>
                </c:pt>
                <c:pt idx="142">
                  <c:v>3.258367010020087</c:v>
                </c:pt>
                <c:pt idx="143">
                  <c:v>16.71090614310707</c:v>
                </c:pt>
                <c:pt idx="144">
                  <c:v>3.118889584093936</c:v>
                </c:pt>
                <c:pt idx="145">
                  <c:v>2.6363313858253816</c:v>
                </c:pt>
              </c:numCache>
            </c:numRef>
          </c:val>
          <c:smooth val="0"/>
        </c:ser>
        <c:marker val="1"/>
        <c:axId val="46824317"/>
        <c:axId val="18765670"/>
      </c:lineChart>
      <c:dateAx>
        <c:axId val="46824317"/>
        <c:scaling>
          <c:orientation val="minMax"/>
          <c:max val="35796"/>
          <c:min val="32874"/>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8765670"/>
        <c:crosses val="autoZero"/>
        <c:auto val="0"/>
        <c:baseTimeUnit val="days"/>
        <c:majorUnit val="12"/>
        <c:majorTimeUnit val="months"/>
        <c:minorUnit val="12"/>
        <c:minorTimeUnit val="months"/>
        <c:noMultiLvlLbl val="0"/>
      </c:dateAx>
      <c:valAx>
        <c:axId val="18765670"/>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46824317"/>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2"/>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3"/>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12</xdr:row>
      <xdr:rowOff>28575</xdr:rowOff>
    </xdr:from>
    <xdr:to>
      <xdr:col>14</xdr:col>
      <xdr:colOff>304800</xdr:colOff>
      <xdr:row>37</xdr:row>
      <xdr:rowOff>66675</xdr:rowOff>
    </xdr:to>
    <xdr:graphicFrame>
      <xdr:nvGraphicFramePr>
        <xdr:cNvPr id="1" name="Chart 1"/>
        <xdr:cNvGraphicFramePr/>
      </xdr:nvGraphicFramePr>
      <xdr:xfrm>
        <a:off x="2943225" y="1971675"/>
        <a:ext cx="5895975" cy="40862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37</xdr:row>
      <xdr:rowOff>123825</xdr:rowOff>
    </xdr:to>
    <xdr:graphicFrame>
      <xdr:nvGraphicFramePr>
        <xdr:cNvPr id="1" name="Chart 1"/>
        <xdr:cNvGraphicFramePr/>
      </xdr:nvGraphicFramePr>
      <xdr:xfrm>
        <a:off x="2933700" y="2000250"/>
        <a:ext cx="5895975" cy="4114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025"/>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8"/>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4"/>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S736"/>
  <sheetViews>
    <sheetView zoomScalePageLayoutView="0" workbookViewId="0" topLeftCell="A1">
      <selection activeCell="V4" sqref="V4"/>
    </sheetView>
  </sheetViews>
  <sheetFormatPr defaultColWidth="9.140625" defaultRowHeight="12.75"/>
  <cols>
    <col min="1" max="1" width="14.7109375" style="0" customWidth="1"/>
    <col min="2" max="2" width="9.7109375" style="74" customWidth="1"/>
    <col min="3" max="3" width="2.57421875" style="60" customWidth="1"/>
    <col min="4" max="4" width="9.7109375" style="0" customWidth="1"/>
    <col min="5" max="8" width="9.140625" style="3" customWidth="1"/>
    <col min="9" max="10" width="9.140625" style="102" customWidth="1"/>
    <col min="11" max="27" width="9.140625" style="3" customWidth="1"/>
    <col min="28" max="28" width="11.421875" style="0" bestFit="1" customWidth="1"/>
    <col min="29" max="32" width="9.28125" style="0" bestFit="1" customWidth="1"/>
    <col min="33" max="34" width="9.57421875" style="0" bestFit="1" customWidth="1"/>
    <col min="35" max="36" width="9.28125" style="0" bestFit="1" customWidth="1"/>
    <col min="37" max="41" width="9.57421875" style="0" bestFit="1" customWidth="1"/>
    <col min="42" max="42" width="9.28125" style="0" bestFit="1" customWidth="1"/>
    <col min="43" max="43" width="9.57421875" style="0" bestFit="1" customWidth="1"/>
    <col min="44" max="45" width="9.28125" style="0" bestFit="1" customWidth="1"/>
    <col min="47" max="47" width="11.421875" style="0" bestFit="1" customWidth="1"/>
    <col min="48" max="48" width="12.8515625" style="0" bestFit="1" customWidth="1"/>
    <col min="49" max="49" width="12.28125" style="0" bestFit="1" customWidth="1"/>
  </cols>
  <sheetData>
    <row r="1" spans="1:23" ht="15">
      <c r="A1" s="7" t="s">
        <v>33</v>
      </c>
      <c r="B1" s="59"/>
      <c r="D1" s="1"/>
      <c r="E1" s="13" t="s">
        <v>42</v>
      </c>
      <c r="F1" s="13"/>
      <c r="G1" s="12"/>
      <c r="H1" s="12"/>
      <c r="I1" s="61"/>
      <c r="J1" s="62"/>
      <c r="K1" s="12"/>
      <c r="L1" s="12"/>
      <c r="M1" s="12"/>
      <c r="N1" s="12"/>
      <c r="O1" s="28"/>
      <c r="P1" s="28"/>
      <c r="Q1" s="28"/>
      <c r="R1" s="28"/>
      <c r="S1" s="20"/>
      <c r="T1" s="20"/>
      <c r="U1" s="20"/>
      <c r="V1" s="20"/>
      <c r="W1" s="20"/>
    </row>
    <row r="2" spans="1:27" ht="12.75">
      <c r="A2" s="1" t="s">
        <v>50</v>
      </c>
      <c r="B2" s="63"/>
      <c r="D2" s="1"/>
      <c r="E2" s="2"/>
      <c r="F2" s="2"/>
      <c r="G2" s="5"/>
      <c r="I2" s="2" t="s">
        <v>36</v>
      </c>
      <c r="J2" s="5"/>
      <c r="K2" s="5"/>
      <c r="L2" s="5"/>
      <c r="M2" s="5"/>
      <c r="N2" s="5"/>
      <c r="O2" s="5"/>
      <c r="P2" s="5"/>
      <c r="Q2" s="5"/>
      <c r="R2" s="5"/>
      <c r="S2" s="5"/>
      <c r="T2" s="5"/>
      <c r="U2" s="5"/>
      <c r="V2" s="5"/>
      <c r="W2" s="5"/>
      <c r="X2" s="5"/>
      <c r="Y2" s="5"/>
      <c r="Z2" s="5"/>
      <c r="AA2" s="5"/>
    </row>
    <row r="3" spans="1:52" ht="15.75">
      <c r="A3" s="2" t="s">
        <v>20</v>
      </c>
      <c r="B3" s="64" t="s">
        <v>21</v>
      </c>
      <c r="C3" s="65"/>
      <c r="D3" s="66"/>
      <c r="E3" s="2" t="s">
        <v>22</v>
      </c>
      <c r="F3" s="2" t="s">
        <v>44</v>
      </c>
      <c r="G3" s="27" t="s">
        <v>0</v>
      </c>
      <c r="H3" s="27" t="s">
        <v>1</v>
      </c>
      <c r="I3" s="27" t="s">
        <v>2</v>
      </c>
      <c r="J3" s="27" t="s">
        <v>3</v>
      </c>
      <c r="K3" s="27" t="s">
        <v>28</v>
      </c>
      <c r="L3" s="27" t="s">
        <v>29</v>
      </c>
      <c r="M3" s="27" t="s">
        <v>30</v>
      </c>
      <c r="N3" s="27" t="s">
        <v>7</v>
      </c>
      <c r="O3" s="27" t="s">
        <v>8</v>
      </c>
      <c r="P3" s="27" t="s">
        <v>9</v>
      </c>
      <c r="Q3" s="27" t="s">
        <v>10</v>
      </c>
      <c r="R3" s="27" t="s">
        <v>11</v>
      </c>
      <c r="S3" s="27" t="s">
        <v>12</v>
      </c>
      <c r="T3" s="27" t="s">
        <v>13</v>
      </c>
      <c r="U3" s="42" t="s">
        <v>14</v>
      </c>
      <c r="V3" s="42" t="s">
        <v>15</v>
      </c>
      <c r="W3" s="27" t="s">
        <v>16</v>
      </c>
      <c r="X3" s="27" t="s">
        <v>17</v>
      </c>
      <c r="Y3" s="27" t="s">
        <v>18</v>
      </c>
      <c r="Z3" s="27" t="s">
        <v>19</v>
      </c>
      <c r="AA3" s="29" t="s">
        <v>31</v>
      </c>
      <c r="AB3" s="27" t="s">
        <v>43</v>
      </c>
      <c r="AC3" s="5" t="s">
        <v>0</v>
      </c>
      <c r="AD3" s="5" t="s">
        <v>1</v>
      </c>
      <c r="AE3" s="104" t="s">
        <v>2</v>
      </c>
      <c r="AF3" s="5" t="s">
        <v>3</v>
      </c>
      <c r="AG3" s="5" t="s">
        <v>4</v>
      </c>
      <c r="AH3" s="5" t="s">
        <v>5</v>
      </c>
      <c r="AI3" s="5" t="s">
        <v>6</v>
      </c>
      <c r="AJ3" s="5" t="s">
        <v>7</v>
      </c>
      <c r="AK3" s="5" t="s">
        <v>8</v>
      </c>
      <c r="AL3" s="5" t="s">
        <v>9</v>
      </c>
      <c r="AM3" s="5" t="s">
        <v>10</v>
      </c>
      <c r="AN3" s="5" t="s">
        <v>11</v>
      </c>
      <c r="AO3" s="5" t="s">
        <v>12</v>
      </c>
      <c r="AP3" s="5" t="s">
        <v>16</v>
      </c>
      <c r="AQ3" s="5" t="s">
        <v>17</v>
      </c>
      <c r="AR3" s="5" t="s">
        <v>18</v>
      </c>
      <c r="AS3" s="5" t="s">
        <v>19</v>
      </c>
      <c r="AT3" s="5" t="s">
        <v>27</v>
      </c>
      <c r="AU3" s="27" t="s">
        <v>43</v>
      </c>
      <c r="AV3" s="67" t="s">
        <v>37</v>
      </c>
      <c r="AW3" s="67" t="s">
        <v>38</v>
      </c>
      <c r="AX3" s="68" t="s">
        <v>39</v>
      </c>
      <c r="AY3" s="105" t="s">
        <v>40</v>
      </c>
      <c r="AZ3" s="68" t="s">
        <v>41</v>
      </c>
    </row>
    <row r="4" spans="1:52" ht="14.25">
      <c r="A4" s="2"/>
      <c r="B4" s="47" t="s">
        <v>24</v>
      </c>
      <c r="C4" s="69"/>
      <c r="D4" s="2" t="s">
        <v>25</v>
      </c>
      <c r="E4" s="2"/>
      <c r="F4" s="2" t="s">
        <v>45</v>
      </c>
      <c r="G4" s="23" t="s">
        <v>32</v>
      </c>
      <c r="H4" s="27" t="s">
        <v>32</v>
      </c>
      <c r="I4" s="23" t="s">
        <v>49</v>
      </c>
      <c r="J4" s="27" t="s">
        <v>49</v>
      </c>
      <c r="K4" s="27" t="s">
        <v>32</v>
      </c>
      <c r="L4" s="27" t="s">
        <v>32</v>
      </c>
      <c r="M4" s="27" t="s">
        <v>32</v>
      </c>
      <c r="N4" s="27" t="s">
        <v>32</v>
      </c>
      <c r="O4" s="27" t="s">
        <v>32</v>
      </c>
      <c r="P4" s="27" t="s">
        <v>32</v>
      </c>
      <c r="Q4" s="27" t="s">
        <v>32</v>
      </c>
      <c r="R4" s="27" t="s">
        <v>32</v>
      </c>
      <c r="S4" s="27" t="s">
        <v>32</v>
      </c>
      <c r="T4" s="20"/>
      <c r="U4" s="23" t="s">
        <v>23</v>
      </c>
      <c r="V4" s="5" t="s">
        <v>124</v>
      </c>
      <c r="W4" s="27" t="s">
        <v>32</v>
      </c>
      <c r="X4" s="27" t="s">
        <v>32</v>
      </c>
      <c r="Y4" s="27" t="s">
        <v>32</v>
      </c>
      <c r="Z4" s="27" t="s">
        <v>32</v>
      </c>
      <c r="AA4" s="27"/>
      <c r="AB4" s="27" t="s">
        <v>32</v>
      </c>
      <c r="AC4" s="28" t="s">
        <v>51</v>
      </c>
      <c r="AD4" s="28" t="s">
        <v>51</v>
      </c>
      <c r="AE4" s="28" t="s">
        <v>52</v>
      </c>
      <c r="AF4" s="28" t="s">
        <v>52</v>
      </c>
      <c r="AG4" s="28" t="s">
        <v>52</v>
      </c>
      <c r="AH4" s="5" t="s">
        <v>52</v>
      </c>
      <c r="AI4" s="5" t="s">
        <v>52</v>
      </c>
      <c r="AJ4" s="5" t="s">
        <v>52</v>
      </c>
      <c r="AK4" s="5" t="s">
        <v>52</v>
      </c>
      <c r="AL4" s="5" t="s">
        <v>52</v>
      </c>
      <c r="AM4" s="5" t="s">
        <v>52</v>
      </c>
      <c r="AN4" s="5" t="s">
        <v>52</v>
      </c>
      <c r="AO4" s="5" t="s">
        <v>52</v>
      </c>
      <c r="AP4" s="5" t="s">
        <v>52</v>
      </c>
      <c r="AQ4" s="5" t="s">
        <v>52</v>
      </c>
      <c r="AR4" s="5" t="s">
        <v>52</v>
      </c>
      <c r="AS4" s="5" t="s">
        <v>52</v>
      </c>
      <c r="AT4" s="5" t="s">
        <v>52</v>
      </c>
      <c r="AU4" s="28" t="s">
        <v>35</v>
      </c>
      <c r="AV4" s="30"/>
      <c r="AW4" s="30"/>
      <c r="AX4" s="30"/>
      <c r="AY4" s="30"/>
      <c r="AZ4" s="6"/>
    </row>
    <row r="5" spans="1:52" ht="12.75">
      <c r="A5" s="44" t="s">
        <v>47</v>
      </c>
      <c r="B5" s="46">
        <v>892006</v>
      </c>
      <c r="C5" s="69"/>
      <c r="D5" s="2"/>
      <c r="E5" s="2"/>
      <c r="F5" s="2"/>
      <c r="G5" s="23"/>
      <c r="H5" s="27"/>
      <c r="I5" s="23"/>
      <c r="J5" s="27"/>
      <c r="K5" s="27"/>
      <c r="L5" s="27"/>
      <c r="M5" s="27"/>
      <c r="N5" s="27"/>
      <c r="O5" s="27"/>
      <c r="P5" s="27"/>
      <c r="Q5" s="27"/>
      <c r="R5" s="27"/>
      <c r="S5" s="27"/>
      <c r="T5" s="20"/>
      <c r="U5" s="23"/>
      <c r="V5" s="23"/>
      <c r="W5" s="27"/>
      <c r="X5" s="27"/>
      <c r="Y5" s="27"/>
      <c r="Z5" s="27"/>
      <c r="AA5" s="27"/>
      <c r="AB5" s="27"/>
      <c r="AC5" s="28"/>
      <c r="AD5" s="28"/>
      <c r="AE5" s="28"/>
      <c r="AF5" s="28"/>
      <c r="AG5" s="28"/>
      <c r="AH5" s="5"/>
      <c r="AI5" s="5"/>
      <c r="AJ5" s="5"/>
      <c r="AK5" s="5"/>
      <c r="AL5" s="5"/>
      <c r="AM5" s="5"/>
      <c r="AN5" s="5"/>
      <c r="AO5" s="5"/>
      <c r="AP5" s="5"/>
      <c r="AQ5" s="5"/>
      <c r="AR5" s="5"/>
      <c r="AS5" s="5"/>
      <c r="AT5" s="5"/>
      <c r="AU5" s="28"/>
      <c r="AV5" s="30"/>
      <c r="AW5" s="30"/>
      <c r="AX5" s="30"/>
      <c r="AY5" s="30"/>
      <c r="AZ5" s="6"/>
    </row>
    <row r="6" spans="1:52" ht="12.75">
      <c r="A6" s="45" t="s">
        <v>48</v>
      </c>
      <c r="B6" s="70" t="s">
        <v>53</v>
      </c>
      <c r="C6" s="69"/>
      <c r="D6" s="2"/>
      <c r="E6" s="2"/>
      <c r="F6" s="2"/>
      <c r="G6" s="23"/>
      <c r="H6" s="27"/>
      <c r="I6" s="23"/>
      <c r="J6" s="27"/>
      <c r="K6" s="27"/>
      <c r="L6" s="27"/>
      <c r="M6" s="27"/>
      <c r="N6" s="27"/>
      <c r="O6" s="27"/>
      <c r="P6" s="27"/>
      <c r="Q6" s="27"/>
      <c r="R6" s="27"/>
      <c r="S6" s="27"/>
      <c r="T6" s="20"/>
      <c r="U6" s="23"/>
      <c r="V6" s="23"/>
      <c r="W6" s="27"/>
      <c r="X6" s="27"/>
      <c r="Y6" s="27"/>
      <c r="Z6" s="27"/>
      <c r="AA6" s="27"/>
      <c r="AB6" s="27"/>
      <c r="AC6" s="28"/>
      <c r="AD6" s="28"/>
      <c r="AE6" s="28"/>
      <c r="AF6" s="28"/>
      <c r="AG6" s="28"/>
      <c r="AH6" s="5"/>
      <c r="AI6" s="5"/>
      <c r="AJ6" s="5"/>
      <c r="AK6" s="5"/>
      <c r="AL6" s="5"/>
      <c r="AM6" s="5"/>
      <c r="AN6" s="5"/>
      <c r="AO6" s="5"/>
      <c r="AP6" s="5"/>
      <c r="AQ6" s="5"/>
      <c r="AR6" s="5"/>
      <c r="AS6" s="5"/>
      <c r="AT6" s="5"/>
      <c r="AU6" s="28"/>
      <c r="AV6" s="30"/>
      <c r="AW6" s="30"/>
      <c r="AX6" s="30"/>
      <c r="AY6" s="30"/>
      <c r="AZ6" s="6"/>
    </row>
    <row r="7" spans="1:53" ht="12.75">
      <c r="A7" s="15" t="s">
        <v>34</v>
      </c>
      <c r="B7" s="43"/>
      <c r="C7" s="16"/>
      <c r="D7" s="71"/>
      <c r="E7" s="71"/>
      <c r="F7" s="71"/>
      <c r="G7" s="16">
        <v>0.006</v>
      </c>
      <c r="H7" s="16">
        <v>0.002</v>
      </c>
      <c r="I7" s="72">
        <v>0.02</v>
      </c>
      <c r="J7" s="72">
        <v>0.03</v>
      </c>
      <c r="K7" s="16">
        <v>0.01</v>
      </c>
      <c r="L7" s="16">
        <v>0.025</v>
      </c>
      <c r="M7" s="16">
        <v>0.005</v>
      </c>
      <c r="N7" s="17">
        <v>0.1</v>
      </c>
      <c r="O7" s="16">
        <v>0.01</v>
      </c>
      <c r="P7" s="16">
        <v>0.03</v>
      </c>
      <c r="Q7" s="16">
        <v>0.01</v>
      </c>
      <c r="R7" s="16">
        <v>0.05</v>
      </c>
      <c r="S7" s="16">
        <v>0.4</v>
      </c>
      <c r="T7" s="2"/>
      <c r="U7" s="2"/>
      <c r="V7" s="2"/>
      <c r="W7" s="16">
        <v>0.05</v>
      </c>
      <c r="X7" s="16">
        <v>0.07</v>
      </c>
      <c r="Y7" s="16">
        <v>0.002</v>
      </c>
      <c r="Z7" s="16">
        <v>0.002</v>
      </c>
      <c r="AA7" s="2"/>
      <c r="AV7" s="31"/>
      <c r="AW7" s="31"/>
      <c r="AX7" s="31"/>
      <c r="AY7" s="31"/>
      <c r="AZ7" s="31"/>
      <c r="BA7" s="73"/>
    </row>
    <row r="8" spans="1:53" ht="12.75">
      <c r="A8" s="48" t="s">
        <v>54</v>
      </c>
      <c r="B8" s="74">
        <v>33100</v>
      </c>
      <c r="C8" s="60" t="s">
        <v>26</v>
      </c>
      <c r="D8" s="75">
        <v>33107</v>
      </c>
      <c r="E8" s="10">
        <v>413151</v>
      </c>
      <c r="F8" s="10">
        <v>2400</v>
      </c>
      <c r="G8" s="9">
        <v>0.0073</v>
      </c>
      <c r="H8" s="9">
        <v>0.0041</v>
      </c>
      <c r="I8" s="35">
        <v>0.02</v>
      </c>
      <c r="J8" s="35">
        <v>1.779</v>
      </c>
      <c r="K8" s="9">
        <v>0.069</v>
      </c>
      <c r="L8" s="9">
        <v>0.19</v>
      </c>
      <c r="M8" s="9">
        <v>0.02</v>
      </c>
      <c r="N8" s="9">
        <v>0.12</v>
      </c>
      <c r="O8" s="9">
        <v>0.14</v>
      </c>
      <c r="P8" s="9">
        <v>0.18</v>
      </c>
      <c r="Q8" s="9">
        <v>1.35</v>
      </c>
      <c r="R8" s="9">
        <v>2.02</v>
      </c>
      <c r="S8" s="9">
        <v>2.51</v>
      </c>
      <c r="T8" s="9">
        <v>5.34</v>
      </c>
      <c r="U8" s="26"/>
      <c r="V8" s="10"/>
      <c r="W8" s="2"/>
      <c r="X8" s="2"/>
      <c r="Y8" s="2"/>
      <c r="Z8" s="2"/>
      <c r="AA8" s="2"/>
      <c r="AB8" s="32">
        <f>K8+L8</f>
        <v>0.259</v>
      </c>
      <c r="AC8" s="34">
        <f>$G8/56*2*1000</f>
        <v>0.26071428571428573</v>
      </c>
      <c r="AD8" s="34">
        <f>$H8/55*2*1000</f>
        <v>0.1490909090909091</v>
      </c>
      <c r="AE8" s="34">
        <f>$I8/27*3*1000</f>
        <v>2.2222222222222223</v>
      </c>
      <c r="AF8" s="34">
        <f>$J8/28*4*1000</f>
        <v>254.1428571428571</v>
      </c>
      <c r="AG8" s="34">
        <f>$K8/14*1*1000</f>
        <v>4.928571428571429</v>
      </c>
      <c r="AH8" s="34">
        <f>$L8/14*1*1000</f>
        <v>13.571428571428571</v>
      </c>
      <c r="AI8" s="34">
        <f>$M8/31*3*1000</f>
        <v>1.935483870967742</v>
      </c>
      <c r="AJ8" s="34">
        <f>$N8/39*1*1000</f>
        <v>3.076923076923077</v>
      </c>
      <c r="AK8" s="34">
        <f>$O8/40*2*1000</f>
        <v>7.000000000000001</v>
      </c>
      <c r="AL8" s="34">
        <f>$P8/24*2*1000</f>
        <v>15</v>
      </c>
      <c r="AM8" s="34">
        <f>$Q8/23*1*1000</f>
        <v>58.69565217391305</v>
      </c>
      <c r="AN8" s="34">
        <f>$R8/32*2*1000</f>
        <v>126.25</v>
      </c>
      <c r="AO8" s="34">
        <f>$S8/35*1*1000</f>
        <v>71.71428571428571</v>
      </c>
      <c r="AP8" s="34"/>
      <c r="AQ8" s="34"/>
      <c r="AR8" s="34"/>
      <c r="AS8" s="34"/>
      <c r="AT8" s="34">
        <f>SUM(10^(6-T8))</f>
        <v>4.5708818961487525</v>
      </c>
      <c r="AU8" s="34">
        <f>AG8+AH8</f>
        <v>18.5</v>
      </c>
      <c r="AV8" s="31">
        <f>AG8+AJ8+AK8+AL8+AM8</f>
        <v>88.70114667940756</v>
      </c>
      <c r="AW8" s="31">
        <f>AH8+AN8+AO8</f>
        <v>211.53571428571428</v>
      </c>
      <c r="AX8" s="31">
        <f>AV8/AW8</f>
        <v>0.4193199572891122</v>
      </c>
      <c r="AY8" s="31">
        <f>(AJ8+AK8+AL8+AM8)-(AH8+AN8+AO8)</f>
        <v>-127.76313903487815</v>
      </c>
      <c r="AZ8" s="31">
        <f>AM8/AO8</f>
        <v>0.8184652693573533</v>
      </c>
      <c r="BA8" s="53"/>
    </row>
    <row r="9" spans="1:53" ht="12.75">
      <c r="A9" s="48" t="s">
        <v>55</v>
      </c>
      <c r="B9" s="75">
        <v>33107</v>
      </c>
      <c r="C9" s="60" t="s">
        <v>26</v>
      </c>
      <c r="D9" s="75">
        <v>33114</v>
      </c>
      <c r="E9" s="10">
        <v>413153</v>
      </c>
      <c r="F9" s="10">
        <v>950</v>
      </c>
      <c r="G9" s="9">
        <v>0.015</v>
      </c>
      <c r="H9" s="9">
        <v>0.0131</v>
      </c>
      <c r="I9" s="35">
        <v>0.02</v>
      </c>
      <c r="J9" s="35">
        <v>0.836</v>
      </c>
      <c r="K9" s="9">
        <v>0.572</v>
      </c>
      <c r="L9" s="9">
        <v>0.57</v>
      </c>
      <c r="M9" s="9">
        <v>0.02</v>
      </c>
      <c r="N9" s="9">
        <v>0.14</v>
      </c>
      <c r="O9" s="9">
        <v>0.41</v>
      </c>
      <c r="P9" s="9">
        <v>0.09</v>
      </c>
      <c r="Q9" s="9">
        <v>0.57</v>
      </c>
      <c r="R9" s="9">
        <v>1.16</v>
      </c>
      <c r="S9" s="9">
        <v>0.47</v>
      </c>
      <c r="T9" s="9">
        <v>4.4</v>
      </c>
      <c r="U9" s="26"/>
      <c r="V9" s="10"/>
      <c r="W9" s="2"/>
      <c r="X9" s="2"/>
      <c r="Y9" s="2"/>
      <c r="Z9" s="2"/>
      <c r="AA9" s="2"/>
      <c r="AB9" s="32">
        <f aca="true" t="shared" si="0" ref="AB9:AB72">K9+L9</f>
        <v>1.142</v>
      </c>
      <c r="AC9" s="34">
        <f aca="true" t="shared" si="1" ref="AC9:AC72">$G9/56*2*1000</f>
        <v>0.5357142857142857</v>
      </c>
      <c r="AD9" s="34">
        <f aca="true" t="shared" si="2" ref="AD9:AD72">$H9/55*2*1000</f>
        <v>0.4763636363636364</v>
      </c>
      <c r="AE9" s="34">
        <f aca="true" t="shared" si="3" ref="AE9:AE72">$I9/27*3*1000</f>
        <v>2.2222222222222223</v>
      </c>
      <c r="AF9" s="34">
        <f aca="true" t="shared" si="4" ref="AF9:AF72">$J9/28*4*1000</f>
        <v>119.42857142857143</v>
      </c>
      <c r="AG9" s="34">
        <f aca="true" t="shared" si="5" ref="AG9:AG72">$K9/14*1*1000</f>
        <v>40.857142857142854</v>
      </c>
      <c r="AH9" s="34">
        <f aca="true" t="shared" si="6" ref="AH9:AH72">$L9/14*1*1000</f>
        <v>40.71428571428571</v>
      </c>
      <c r="AI9" s="34">
        <f aca="true" t="shared" si="7" ref="AI9:AI72">$M9/31*3*1000</f>
        <v>1.935483870967742</v>
      </c>
      <c r="AJ9" s="34">
        <f aca="true" t="shared" si="8" ref="AJ9:AJ72">$N9/39*1*1000</f>
        <v>3.5897435897435903</v>
      </c>
      <c r="AK9" s="34">
        <f aca="true" t="shared" si="9" ref="AK9:AK72">$O9/40*2*1000</f>
        <v>20.499999999999996</v>
      </c>
      <c r="AL9" s="34">
        <f aca="true" t="shared" si="10" ref="AL9:AL72">$P9/24*2*1000</f>
        <v>7.5</v>
      </c>
      <c r="AM9" s="34">
        <f aca="true" t="shared" si="11" ref="AM9:AM72">$Q9/23*1*1000</f>
        <v>24.782608695652172</v>
      </c>
      <c r="AN9" s="34">
        <f aca="true" t="shared" si="12" ref="AN9:AN72">$R9/32*2*1000</f>
        <v>72.5</v>
      </c>
      <c r="AO9" s="34">
        <f aca="true" t="shared" si="13" ref="AO9:AO72">$S9/35*1*1000</f>
        <v>13.428571428571429</v>
      </c>
      <c r="AP9" s="34"/>
      <c r="AQ9" s="34"/>
      <c r="AR9" s="34"/>
      <c r="AS9" s="34"/>
      <c r="AT9" s="34">
        <f aca="true" t="shared" si="14" ref="AT9:AT72">SUM(10^(6-T9))</f>
        <v>39.8107170553497</v>
      </c>
      <c r="AU9" s="34">
        <f aca="true" t="shared" si="15" ref="AU9:AU72">AG9+AH9</f>
        <v>81.57142857142856</v>
      </c>
      <c r="AV9" s="31">
        <f>AG9+AJ9+AK9+AL9+AM9</f>
        <v>97.22949514253861</v>
      </c>
      <c r="AW9" s="31">
        <f aca="true" t="shared" si="16" ref="AW9:AW72">AH9+AN9+AO9</f>
        <v>126.64285714285714</v>
      </c>
      <c r="AX9" s="31">
        <f aca="true" t="shared" si="17" ref="AX9:AX72">AV9/AW9</f>
        <v>0.7677455905220195</v>
      </c>
      <c r="AY9" s="31">
        <f aca="true" t="shared" si="18" ref="AY9:AY72">(AJ9+AK9+AL9+AM9)-(AH9+AN9+AO9)</f>
        <v>-70.27050485746138</v>
      </c>
      <c r="AZ9" s="31">
        <f aca="true" t="shared" si="19" ref="AZ9:AZ72">AM9/AO9</f>
        <v>1.8455134135060127</v>
      </c>
      <c r="BA9" s="53"/>
    </row>
    <row r="10" spans="1:58" ht="12.75">
      <c r="A10" s="48" t="s">
        <v>56</v>
      </c>
      <c r="B10" s="74">
        <v>33122</v>
      </c>
      <c r="C10" s="60" t="s">
        <v>26</v>
      </c>
      <c r="D10" s="75">
        <v>33126</v>
      </c>
      <c r="E10" s="10">
        <v>413158</v>
      </c>
      <c r="F10" s="10" t="s">
        <v>57</v>
      </c>
      <c r="G10" s="32">
        <v>0.006</v>
      </c>
      <c r="H10" s="32">
        <v>0.002</v>
      </c>
      <c r="I10" s="35">
        <v>0.02</v>
      </c>
      <c r="J10" s="35">
        <v>0.474</v>
      </c>
      <c r="K10" s="9">
        <v>0.104</v>
      </c>
      <c r="L10" s="9">
        <v>0.17</v>
      </c>
      <c r="M10" s="9">
        <v>0.02</v>
      </c>
      <c r="N10" s="9">
        <v>0.19</v>
      </c>
      <c r="O10" s="9">
        <v>0.19</v>
      </c>
      <c r="P10" s="9">
        <v>0.4</v>
      </c>
      <c r="Q10" s="9">
        <v>3.27</v>
      </c>
      <c r="R10" s="9">
        <v>0.47</v>
      </c>
      <c r="S10" s="9">
        <v>5.94</v>
      </c>
      <c r="T10" s="9">
        <v>4.79</v>
      </c>
      <c r="U10" s="26"/>
      <c r="V10" s="10"/>
      <c r="W10" s="2"/>
      <c r="X10" s="2"/>
      <c r="Y10" s="2"/>
      <c r="Z10" s="2"/>
      <c r="AA10" s="2"/>
      <c r="AB10" s="32">
        <f t="shared" si="0"/>
        <v>0.274</v>
      </c>
      <c r="AC10" s="34">
        <f t="shared" si="1"/>
        <v>0.2142857142857143</v>
      </c>
      <c r="AD10" s="34">
        <f t="shared" si="2"/>
        <v>0.07272727272727272</v>
      </c>
      <c r="AE10" s="34">
        <f t="shared" si="3"/>
        <v>2.2222222222222223</v>
      </c>
      <c r="AF10" s="34">
        <f t="shared" si="4"/>
        <v>67.71428571428571</v>
      </c>
      <c r="AG10" s="34">
        <f t="shared" si="5"/>
        <v>7.428571428571429</v>
      </c>
      <c r="AH10" s="34">
        <f t="shared" si="6"/>
        <v>12.142857142857144</v>
      </c>
      <c r="AI10" s="34">
        <f t="shared" si="7"/>
        <v>1.935483870967742</v>
      </c>
      <c r="AJ10" s="34">
        <f t="shared" si="8"/>
        <v>4.871794871794872</v>
      </c>
      <c r="AK10" s="34">
        <f t="shared" si="9"/>
        <v>9.5</v>
      </c>
      <c r="AL10" s="34">
        <f t="shared" si="10"/>
        <v>33.333333333333336</v>
      </c>
      <c r="AM10" s="34">
        <f t="shared" si="11"/>
        <v>142.17391304347825</v>
      </c>
      <c r="AN10" s="34">
        <f t="shared" si="12"/>
        <v>29.375</v>
      </c>
      <c r="AO10" s="34">
        <f t="shared" si="13"/>
        <v>169.71428571428572</v>
      </c>
      <c r="AP10" s="34"/>
      <c r="AQ10" s="34"/>
      <c r="AR10" s="34"/>
      <c r="AS10" s="34"/>
      <c r="AT10" s="34">
        <f t="shared" si="14"/>
        <v>16.218100973589298</v>
      </c>
      <c r="AU10" s="34">
        <f t="shared" si="15"/>
        <v>19.571428571428573</v>
      </c>
      <c r="AV10" s="31">
        <f aca="true" t="shared" si="20" ref="AV10:AV73">AG10+AJ10+AK10+AL10+AM10</f>
        <v>197.30761267717787</v>
      </c>
      <c r="AW10" s="31">
        <f t="shared" si="16"/>
        <v>211.23214285714286</v>
      </c>
      <c r="AX10" s="31">
        <f t="shared" si="17"/>
        <v>0.9340794919200237</v>
      </c>
      <c r="AY10" s="31">
        <f t="shared" si="18"/>
        <v>-21.353101608536406</v>
      </c>
      <c r="AZ10" s="31">
        <f t="shared" si="19"/>
        <v>0.8377250768555116</v>
      </c>
      <c r="BA10" s="53"/>
      <c r="BD10" s="3"/>
      <c r="BE10" s="3"/>
      <c r="BF10" s="3"/>
    </row>
    <row r="11" spans="1:58" ht="12.75">
      <c r="A11" s="8" t="s">
        <v>58</v>
      </c>
      <c r="B11" s="75">
        <v>33126</v>
      </c>
      <c r="C11" s="60" t="s">
        <v>26</v>
      </c>
      <c r="D11" s="75">
        <v>33138</v>
      </c>
      <c r="E11" s="10">
        <v>413735</v>
      </c>
      <c r="F11" s="10">
        <v>2460</v>
      </c>
      <c r="G11" s="32">
        <v>0.006</v>
      </c>
      <c r="H11" s="9"/>
      <c r="I11" s="35">
        <v>0.02</v>
      </c>
      <c r="J11" s="35">
        <v>0.342</v>
      </c>
      <c r="K11" s="9">
        <v>0.201</v>
      </c>
      <c r="L11" s="9">
        <v>0.82</v>
      </c>
      <c r="M11" s="9">
        <v>0.02</v>
      </c>
      <c r="N11" s="9">
        <v>0.79</v>
      </c>
      <c r="O11" s="9">
        <v>0.87</v>
      </c>
      <c r="P11" s="9">
        <v>2</v>
      </c>
      <c r="Q11" s="9">
        <v>17.57</v>
      </c>
      <c r="R11" s="9">
        <v>1.79</v>
      </c>
      <c r="S11" s="9">
        <v>34.02</v>
      </c>
      <c r="T11" s="9">
        <v>5.11</v>
      </c>
      <c r="U11" s="26"/>
      <c r="V11" s="10"/>
      <c r="W11" s="2"/>
      <c r="X11" s="2"/>
      <c r="Y11" s="2"/>
      <c r="Z11" s="2"/>
      <c r="AA11" s="2"/>
      <c r="AB11" s="32">
        <f t="shared" si="0"/>
        <v>1.021</v>
      </c>
      <c r="AC11" s="34">
        <f t="shared" si="1"/>
        <v>0.2142857142857143</v>
      </c>
      <c r="AD11" s="34"/>
      <c r="AE11" s="34">
        <f t="shared" si="3"/>
        <v>2.2222222222222223</v>
      </c>
      <c r="AF11" s="34">
        <f t="shared" si="4"/>
        <v>48.85714285714286</v>
      </c>
      <c r="AG11" s="34">
        <f t="shared" si="5"/>
        <v>14.357142857142858</v>
      </c>
      <c r="AH11" s="34">
        <f t="shared" si="6"/>
        <v>58.57142857142857</v>
      </c>
      <c r="AI11" s="34">
        <f t="shared" si="7"/>
        <v>1.935483870967742</v>
      </c>
      <c r="AJ11" s="34">
        <f t="shared" si="8"/>
        <v>20.256410256410255</v>
      </c>
      <c r="AK11" s="34">
        <f t="shared" si="9"/>
        <v>43.5</v>
      </c>
      <c r="AL11" s="34">
        <f t="shared" si="10"/>
        <v>166.66666666666666</v>
      </c>
      <c r="AM11" s="34">
        <f t="shared" si="11"/>
        <v>763.9130434782609</v>
      </c>
      <c r="AN11" s="34">
        <f t="shared" si="12"/>
        <v>111.875</v>
      </c>
      <c r="AO11" s="34">
        <f t="shared" si="13"/>
        <v>972.0000000000001</v>
      </c>
      <c r="AP11" s="34"/>
      <c r="AQ11" s="34"/>
      <c r="AR11" s="34"/>
      <c r="AS11" s="34"/>
      <c r="AT11" s="34">
        <f t="shared" si="14"/>
        <v>7.762471166286914</v>
      </c>
      <c r="AU11" s="34">
        <f t="shared" si="15"/>
        <v>72.92857142857143</v>
      </c>
      <c r="AV11" s="31">
        <f t="shared" si="20"/>
        <v>1008.6932632584807</v>
      </c>
      <c r="AW11" s="31">
        <f t="shared" si="16"/>
        <v>1142.4464285714287</v>
      </c>
      <c r="AX11" s="31">
        <f t="shared" si="17"/>
        <v>0.882923906129936</v>
      </c>
      <c r="AY11" s="31">
        <f t="shared" si="18"/>
        <v>-148.1103081700909</v>
      </c>
      <c r="AZ11" s="31">
        <f t="shared" si="19"/>
        <v>0.7859187690105564</v>
      </c>
      <c r="BA11" s="53"/>
      <c r="BD11" s="3"/>
      <c r="BE11" s="3"/>
      <c r="BF11" s="3"/>
    </row>
    <row r="12" spans="1:58" ht="12.75">
      <c r="A12" s="8" t="s">
        <v>59</v>
      </c>
      <c r="B12" s="75">
        <v>33138</v>
      </c>
      <c r="C12" s="60" t="s">
        <v>26</v>
      </c>
      <c r="D12" s="75">
        <v>33144</v>
      </c>
      <c r="E12" s="10">
        <v>413738</v>
      </c>
      <c r="F12" s="10"/>
      <c r="G12" s="9">
        <v>0.0096</v>
      </c>
      <c r="H12" s="9"/>
      <c r="I12" s="35">
        <v>0.02</v>
      </c>
      <c r="J12" s="35">
        <v>0.37</v>
      </c>
      <c r="K12" s="9">
        <v>0.195</v>
      </c>
      <c r="L12" s="9">
        <v>0.28</v>
      </c>
      <c r="M12" s="9">
        <v>0.02</v>
      </c>
      <c r="N12" s="9">
        <v>0.32</v>
      </c>
      <c r="O12" s="9">
        <v>0.31</v>
      </c>
      <c r="P12" s="9">
        <v>0.83</v>
      </c>
      <c r="Q12" s="9">
        <v>6.8</v>
      </c>
      <c r="R12" s="9">
        <v>1.04</v>
      </c>
      <c r="S12" s="9">
        <v>13.43</v>
      </c>
      <c r="T12" s="9">
        <v>4.68</v>
      </c>
      <c r="U12" s="26"/>
      <c r="V12" s="10"/>
      <c r="W12" s="2"/>
      <c r="X12" s="2"/>
      <c r="Y12" s="2"/>
      <c r="Z12" s="2"/>
      <c r="AA12" s="2"/>
      <c r="AB12" s="32">
        <f t="shared" si="0"/>
        <v>0.47500000000000003</v>
      </c>
      <c r="AC12" s="34">
        <f t="shared" si="1"/>
        <v>0.34285714285714286</v>
      </c>
      <c r="AD12" s="34"/>
      <c r="AE12" s="34">
        <f t="shared" si="3"/>
        <v>2.2222222222222223</v>
      </c>
      <c r="AF12" s="34">
        <f t="shared" si="4"/>
        <v>52.85714285714286</v>
      </c>
      <c r="AG12" s="34">
        <f t="shared" si="5"/>
        <v>13.928571428571429</v>
      </c>
      <c r="AH12" s="34">
        <f t="shared" si="6"/>
        <v>20</v>
      </c>
      <c r="AI12" s="34">
        <f t="shared" si="7"/>
        <v>1.935483870967742</v>
      </c>
      <c r="AJ12" s="34">
        <f t="shared" si="8"/>
        <v>8.205128205128204</v>
      </c>
      <c r="AK12" s="34">
        <f t="shared" si="9"/>
        <v>15.5</v>
      </c>
      <c r="AL12" s="34">
        <f t="shared" si="10"/>
        <v>69.16666666666667</v>
      </c>
      <c r="AM12" s="34">
        <f t="shared" si="11"/>
        <v>295.6521739130435</v>
      </c>
      <c r="AN12" s="34">
        <f t="shared" si="12"/>
        <v>65</v>
      </c>
      <c r="AO12" s="34">
        <f t="shared" si="13"/>
        <v>383.7142857142857</v>
      </c>
      <c r="AP12" s="34"/>
      <c r="AQ12" s="34"/>
      <c r="AR12" s="34"/>
      <c r="AS12" s="34"/>
      <c r="AT12" s="34">
        <f t="shared" si="14"/>
        <v>20.892961308540418</v>
      </c>
      <c r="AU12" s="34">
        <f t="shared" si="15"/>
        <v>33.92857142857143</v>
      </c>
      <c r="AV12" s="31">
        <f t="shared" si="20"/>
        <v>402.4525402134098</v>
      </c>
      <c r="AW12" s="31">
        <f t="shared" si="16"/>
        <v>468.7142857142857</v>
      </c>
      <c r="AX12" s="31">
        <f t="shared" si="17"/>
        <v>0.8586308386144068</v>
      </c>
      <c r="AY12" s="31">
        <f t="shared" si="18"/>
        <v>-80.19031692944736</v>
      </c>
      <c r="AZ12" s="31">
        <f t="shared" si="19"/>
        <v>0.7705008255365988</v>
      </c>
      <c r="BA12" s="53"/>
      <c r="BD12" s="3"/>
      <c r="BE12" s="3"/>
      <c r="BF12" s="3"/>
    </row>
    <row r="13" spans="1:58" ht="12.75">
      <c r="A13" s="8" t="s">
        <v>60</v>
      </c>
      <c r="B13" s="75">
        <v>33144</v>
      </c>
      <c r="C13" s="60" t="s">
        <v>26</v>
      </c>
      <c r="D13" s="75">
        <v>33149</v>
      </c>
      <c r="E13" s="10">
        <v>413741</v>
      </c>
      <c r="F13" s="10">
        <v>5150</v>
      </c>
      <c r="G13" s="32">
        <v>0.006</v>
      </c>
      <c r="H13" s="9"/>
      <c r="I13" s="35">
        <v>0.02</v>
      </c>
      <c r="J13" s="35">
        <v>0.529</v>
      </c>
      <c r="K13" s="9">
        <v>0.03</v>
      </c>
      <c r="L13" s="9">
        <v>0.09</v>
      </c>
      <c r="M13" s="9">
        <v>0.02</v>
      </c>
      <c r="N13" s="9">
        <v>0.1</v>
      </c>
      <c r="O13" s="9">
        <v>0.08</v>
      </c>
      <c r="P13" s="9">
        <v>0.04</v>
      </c>
      <c r="Q13" s="9">
        <v>0.23</v>
      </c>
      <c r="R13" s="9">
        <v>0.28</v>
      </c>
      <c r="S13" s="9">
        <v>0.56</v>
      </c>
      <c r="T13" s="9">
        <v>4.87</v>
      </c>
      <c r="U13" s="26"/>
      <c r="V13" s="10"/>
      <c r="W13" s="2"/>
      <c r="X13" s="2"/>
      <c r="Y13" s="2"/>
      <c r="Z13" s="2"/>
      <c r="AA13" s="2"/>
      <c r="AB13" s="32">
        <f t="shared" si="0"/>
        <v>0.12</v>
      </c>
      <c r="AC13" s="34">
        <f t="shared" si="1"/>
        <v>0.2142857142857143</v>
      </c>
      <c r="AD13" s="34"/>
      <c r="AE13" s="34">
        <f t="shared" si="3"/>
        <v>2.2222222222222223</v>
      </c>
      <c r="AF13" s="34">
        <f t="shared" si="4"/>
        <v>75.57142857142858</v>
      </c>
      <c r="AG13" s="34">
        <f t="shared" si="5"/>
        <v>2.142857142857143</v>
      </c>
      <c r="AH13" s="34">
        <f t="shared" si="6"/>
        <v>6.428571428571429</v>
      </c>
      <c r="AI13" s="34">
        <f t="shared" si="7"/>
        <v>1.935483870967742</v>
      </c>
      <c r="AJ13" s="34">
        <f t="shared" si="8"/>
        <v>2.5641025641025643</v>
      </c>
      <c r="AK13" s="34">
        <f t="shared" si="9"/>
        <v>4</v>
      </c>
      <c r="AL13" s="34">
        <f t="shared" si="10"/>
        <v>3.3333333333333335</v>
      </c>
      <c r="AM13" s="34">
        <f t="shared" si="11"/>
        <v>10</v>
      </c>
      <c r="AN13" s="34">
        <f t="shared" si="12"/>
        <v>17.5</v>
      </c>
      <c r="AO13" s="34">
        <f t="shared" si="13"/>
        <v>16</v>
      </c>
      <c r="AP13" s="34"/>
      <c r="AQ13" s="34"/>
      <c r="AR13" s="34"/>
      <c r="AS13" s="34"/>
      <c r="AT13" s="34">
        <f t="shared" si="14"/>
        <v>13.489628825916535</v>
      </c>
      <c r="AU13" s="34">
        <f t="shared" si="15"/>
        <v>8.571428571428571</v>
      </c>
      <c r="AV13" s="31">
        <f t="shared" si="20"/>
        <v>22.040293040293044</v>
      </c>
      <c r="AW13" s="31">
        <f t="shared" si="16"/>
        <v>39.92857142857143</v>
      </c>
      <c r="AX13" s="31">
        <f t="shared" si="17"/>
        <v>0.5519930278427596</v>
      </c>
      <c r="AY13" s="31">
        <f t="shared" si="18"/>
        <v>-20.031135531135533</v>
      </c>
      <c r="AZ13" s="31">
        <f t="shared" si="19"/>
        <v>0.625</v>
      </c>
      <c r="BA13" s="53"/>
      <c r="BD13" s="3"/>
      <c r="BE13" s="3"/>
      <c r="BF13" s="3"/>
    </row>
    <row r="14" spans="1:53" ht="12.75">
      <c r="A14" s="8" t="s">
        <v>61</v>
      </c>
      <c r="B14" s="75">
        <v>33149</v>
      </c>
      <c r="C14" s="60" t="s">
        <v>26</v>
      </c>
      <c r="D14" s="75">
        <v>33156</v>
      </c>
      <c r="E14" s="10">
        <v>413744</v>
      </c>
      <c r="F14" s="10">
        <v>6450</v>
      </c>
      <c r="G14" s="32">
        <v>0.006</v>
      </c>
      <c r="H14" s="9"/>
      <c r="I14" s="35">
        <v>0.02</v>
      </c>
      <c r="J14" s="35">
        <v>0.374</v>
      </c>
      <c r="K14" s="9">
        <v>0.048</v>
      </c>
      <c r="L14" s="9">
        <v>0.05</v>
      </c>
      <c r="M14" s="9">
        <v>0.02</v>
      </c>
      <c r="N14" s="9">
        <v>0.33</v>
      </c>
      <c r="O14" s="9">
        <v>0.2</v>
      </c>
      <c r="P14" s="9">
        <v>0.45</v>
      </c>
      <c r="Q14" s="9">
        <v>3.57</v>
      </c>
      <c r="R14" s="9">
        <v>0.36</v>
      </c>
      <c r="S14" s="9">
        <v>4.5</v>
      </c>
      <c r="T14" s="9">
        <v>5.41</v>
      </c>
      <c r="U14" s="26"/>
      <c r="V14" s="10"/>
      <c r="W14" s="2"/>
      <c r="X14" s="2"/>
      <c r="Y14" s="2"/>
      <c r="Z14" s="2"/>
      <c r="AA14" s="2"/>
      <c r="AB14" s="32">
        <f t="shared" si="0"/>
        <v>0.098</v>
      </c>
      <c r="AC14" s="34">
        <f t="shared" si="1"/>
        <v>0.2142857142857143</v>
      </c>
      <c r="AD14" s="34"/>
      <c r="AE14" s="34">
        <f t="shared" si="3"/>
        <v>2.2222222222222223</v>
      </c>
      <c r="AF14" s="34">
        <f t="shared" si="4"/>
        <v>53.42857142857143</v>
      </c>
      <c r="AG14" s="34">
        <f t="shared" si="5"/>
        <v>3.428571428571429</v>
      </c>
      <c r="AH14" s="34">
        <f t="shared" si="6"/>
        <v>3.5714285714285716</v>
      </c>
      <c r="AI14" s="34">
        <f t="shared" si="7"/>
        <v>1.935483870967742</v>
      </c>
      <c r="AJ14" s="34">
        <f t="shared" si="8"/>
        <v>8.461538461538462</v>
      </c>
      <c r="AK14" s="34">
        <f t="shared" si="9"/>
        <v>10</v>
      </c>
      <c r="AL14" s="34">
        <f t="shared" si="10"/>
        <v>37.5</v>
      </c>
      <c r="AM14" s="34">
        <f t="shared" si="11"/>
        <v>155.2173913043478</v>
      </c>
      <c r="AN14" s="34">
        <f t="shared" si="12"/>
        <v>22.5</v>
      </c>
      <c r="AO14" s="34">
        <f t="shared" si="13"/>
        <v>128.57142857142856</v>
      </c>
      <c r="AP14" s="34"/>
      <c r="AQ14" s="34"/>
      <c r="AR14" s="34"/>
      <c r="AS14" s="34"/>
      <c r="AT14" s="34">
        <f t="shared" si="14"/>
        <v>3.890451449942805</v>
      </c>
      <c r="AU14" s="34">
        <f t="shared" si="15"/>
        <v>7</v>
      </c>
      <c r="AV14" s="31">
        <f t="shared" si="20"/>
        <v>214.6075011944577</v>
      </c>
      <c r="AW14" s="31">
        <f t="shared" si="16"/>
        <v>154.64285714285714</v>
      </c>
      <c r="AX14" s="31">
        <f t="shared" si="17"/>
        <v>1.3877621324352925</v>
      </c>
      <c r="AY14" s="31">
        <f t="shared" si="18"/>
        <v>56.53607262302913</v>
      </c>
      <c r="AZ14" s="31">
        <f t="shared" si="19"/>
        <v>1.2072463768115942</v>
      </c>
      <c r="BA14" s="53"/>
    </row>
    <row r="15" spans="1:53" ht="12.75">
      <c r="A15" s="8" t="s">
        <v>62</v>
      </c>
      <c r="B15" s="75">
        <v>33156</v>
      </c>
      <c r="C15" s="60" t="s">
        <v>26</v>
      </c>
      <c r="D15" s="75">
        <v>33163</v>
      </c>
      <c r="E15" s="10">
        <v>413747</v>
      </c>
      <c r="F15" s="10">
        <v>3800</v>
      </c>
      <c r="G15" s="9">
        <v>0.0266</v>
      </c>
      <c r="H15" s="9"/>
      <c r="I15" s="35">
        <v>0.066</v>
      </c>
      <c r="J15" s="35">
        <v>0.326</v>
      </c>
      <c r="K15" s="9">
        <v>1.8</v>
      </c>
      <c r="L15" s="9">
        <v>0.025</v>
      </c>
      <c r="M15" s="9">
        <v>0.0479</v>
      </c>
      <c r="N15" s="9">
        <v>0.63</v>
      </c>
      <c r="O15" s="9">
        <v>2.74</v>
      </c>
      <c r="P15" s="9">
        <v>1.25</v>
      </c>
      <c r="Q15" s="9">
        <v>9.03</v>
      </c>
      <c r="R15" s="9">
        <v>3.29</v>
      </c>
      <c r="S15" s="9">
        <v>18.48</v>
      </c>
      <c r="T15" s="9">
        <v>4.23</v>
      </c>
      <c r="U15" s="26"/>
      <c r="V15" s="10"/>
      <c r="W15" s="2"/>
      <c r="X15" s="2"/>
      <c r="Y15" s="2"/>
      <c r="Z15" s="2"/>
      <c r="AA15" s="2"/>
      <c r="AB15" s="32">
        <f t="shared" si="0"/>
        <v>1.825</v>
      </c>
      <c r="AC15" s="34">
        <f t="shared" si="1"/>
        <v>0.95</v>
      </c>
      <c r="AD15" s="34"/>
      <c r="AE15" s="34">
        <f t="shared" si="3"/>
        <v>7.333333333333333</v>
      </c>
      <c r="AF15" s="34">
        <f t="shared" si="4"/>
        <v>46.57142857142858</v>
      </c>
      <c r="AG15" s="34">
        <f t="shared" si="5"/>
        <v>128.57142857142858</v>
      </c>
      <c r="AH15" s="34">
        <f t="shared" si="6"/>
        <v>1.7857142857142858</v>
      </c>
      <c r="AI15" s="34">
        <f t="shared" si="7"/>
        <v>4.635483870967741</v>
      </c>
      <c r="AJ15" s="34">
        <f t="shared" si="8"/>
        <v>16.153846153846153</v>
      </c>
      <c r="AK15" s="34">
        <f t="shared" si="9"/>
        <v>137</v>
      </c>
      <c r="AL15" s="34">
        <f t="shared" si="10"/>
        <v>104.16666666666667</v>
      </c>
      <c r="AM15" s="34">
        <f t="shared" si="11"/>
        <v>392.6086956521739</v>
      </c>
      <c r="AN15" s="34">
        <f t="shared" si="12"/>
        <v>205.625</v>
      </c>
      <c r="AO15" s="34">
        <f t="shared" si="13"/>
        <v>528</v>
      </c>
      <c r="AP15" s="34"/>
      <c r="AQ15" s="34"/>
      <c r="AR15" s="34"/>
      <c r="AS15" s="34"/>
      <c r="AT15" s="34">
        <f t="shared" si="14"/>
        <v>58.88436553555884</v>
      </c>
      <c r="AU15" s="34">
        <f t="shared" si="15"/>
        <v>130.35714285714286</v>
      </c>
      <c r="AV15" s="31">
        <f t="shared" si="20"/>
        <v>778.5006370441154</v>
      </c>
      <c r="AW15" s="31">
        <f t="shared" si="16"/>
        <v>735.4107142857142</v>
      </c>
      <c r="AX15" s="31">
        <f t="shared" si="17"/>
        <v>1.0585930037751126</v>
      </c>
      <c r="AY15" s="31">
        <f t="shared" si="18"/>
        <v>-85.48150581302752</v>
      </c>
      <c r="AZ15" s="31">
        <f t="shared" si="19"/>
        <v>0.7435770750988142</v>
      </c>
      <c r="BA15" s="53"/>
    </row>
    <row r="16" spans="1:53" ht="12.75">
      <c r="A16" s="8" t="s">
        <v>63</v>
      </c>
      <c r="B16" s="75">
        <v>33163</v>
      </c>
      <c r="C16" s="60" t="s">
        <v>26</v>
      </c>
      <c r="D16" s="75">
        <v>33170</v>
      </c>
      <c r="E16" s="10">
        <v>413750</v>
      </c>
      <c r="F16" s="10"/>
      <c r="G16" s="9">
        <v>0.0189</v>
      </c>
      <c r="H16" s="9"/>
      <c r="I16" s="35">
        <v>0.0239</v>
      </c>
      <c r="J16" s="35">
        <v>0.275</v>
      </c>
      <c r="K16" s="9">
        <v>0.434</v>
      </c>
      <c r="L16" s="9">
        <v>0.89</v>
      </c>
      <c r="M16" s="9">
        <v>0.0343</v>
      </c>
      <c r="N16" s="9">
        <v>0.28</v>
      </c>
      <c r="O16" s="9">
        <v>0.42</v>
      </c>
      <c r="P16" s="9">
        <v>0.22</v>
      </c>
      <c r="Q16" s="9">
        <v>1.28</v>
      </c>
      <c r="R16" s="9">
        <v>1.03</v>
      </c>
      <c r="S16" s="9">
        <v>2.53</v>
      </c>
      <c r="T16" s="9">
        <v>4.3</v>
      </c>
      <c r="U16" s="26"/>
      <c r="V16" s="10"/>
      <c r="W16" s="2"/>
      <c r="X16" s="2"/>
      <c r="Y16" s="2"/>
      <c r="Z16" s="2"/>
      <c r="AA16" s="2"/>
      <c r="AB16" s="32">
        <f t="shared" si="0"/>
        <v>1.324</v>
      </c>
      <c r="AC16" s="34">
        <f t="shared" si="1"/>
        <v>0.675</v>
      </c>
      <c r="AD16" s="34"/>
      <c r="AE16" s="34">
        <f t="shared" si="3"/>
        <v>2.655555555555556</v>
      </c>
      <c r="AF16" s="34">
        <f t="shared" si="4"/>
        <v>39.28571428571429</v>
      </c>
      <c r="AG16" s="34">
        <f t="shared" si="5"/>
        <v>31</v>
      </c>
      <c r="AH16" s="34">
        <f t="shared" si="6"/>
        <v>63.57142857142857</v>
      </c>
      <c r="AI16" s="34">
        <f t="shared" si="7"/>
        <v>3.319354838709677</v>
      </c>
      <c r="AJ16" s="34">
        <f t="shared" si="8"/>
        <v>7.179487179487181</v>
      </c>
      <c r="AK16" s="34">
        <f t="shared" si="9"/>
        <v>20.999999999999996</v>
      </c>
      <c r="AL16" s="34">
        <f t="shared" si="10"/>
        <v>18.333333333333332</v>
      </c>
      <c r="AM16" s="34">
        <f t="shared" si="11"/>
        <v>55.652173913043484</v>
      </c>
      <c r="AN16" s="34">
        <f t="shared" si="12"/>
        <v>64.375</v>
      </c>
      <c r="AO16" s="34">
        <f t="shared" si="13"/>
        <v>72.28571428571429</v>
      </c>
      <c r="AP16" s="34"/>
      <c r="AQ16" s="34"/>
      <c r="AR16" s="34"/>
      <c r="AS16" s="34"/>
      <c r="AT16" s="34">
        <f t="shared" si="14"/>
        <v>50.11872336272726</v>
      </c>
      <c r="AU16" s="34">
        <f t="shared" si="15"/>
        <v>94.57142857142857</v>
      </c>
      <c r="AV16" s="31">
        <f t="shared" si="20"/>
        <v>133.164994425864</v>
      </c>
      <c r="AW16" s="31">
        <f t="shared" si="16"/>
        <v>200.23214285714286</v>
      </c>
      <c r="AX16" s="31">
        <f t="shared" si="17"/>
        <v>0.665053035570176</v>
      </c>
      <c r="AY16" s="31">
        <f t="shared" si="18"/>
        <v>-98.06714843127887</v>
      </c>
      <c r="AZ16" s="31">
        <f t="shared" si="19"/>
        <v>0.7698917339749098</v>
      </c>
      <c r="BA16" s="53"/>
    </row>
    <row r="17" spans="1:53" ht="12.75">
      <c r="A17" s="8" t="s">
        <v>64</v>
      </c>
      <c r="B17" s="74">
        <v>33363</v>
      </c>
      <c r="C17" s="60" t="s">
        <v>26</v>
      </c>
      <c r="D17" s="75">
        <v>33373</v>
      </c>
      <c r="E17" s="10">
        <v>422655</v>
      </c>
      <c r="F17" s="10">
        <v>3200</v>
      </c>
      <c r="G17" s="32">
        <v>0.006</v>
      </c>
      <c r="H17" s="9">
        <v>0.0036</v>
      </c>
      <c r="I17" s="35">
        <v>0.02</v>
      </c>
      <c r="J17" s="35">
        <v>0.334</v>
      </c>
      <c r="K17" s="9">
        <v>0.189</v>
      </c>
      <c r="L17" s="9">
        <v>0.203</v>
      </c>
      <c r="M17" s="9">
        <v>0.005</v>
      </c>
      <c r="N17" s="9">
        <v>0.46</v>
      </c>
      <c r="O17" s="9">
        <v>0.22</v>
      </c>
      <c r="P17" s="9">
        <v>0.35</v>
      </c>
      <c r="Q17" s="9">
        <v>3.21</v>
      </c>
      <c r="R17" s="9">
        <v>0.79</v>
      </c>
      <c r="S17" s="9">
        <v>4.65</v>
      </c>
      <c r="T17" s="9">
        <v>5.77</v>
      </c>
      <c r="U17" s="10">
        <v>11</v>
      </c>
      <c r="V17" s="10">
        <v>23</v>
      </c>
      <c r="W17" s="2"/>
      <c r="X17" s="2"/>
      <c r="Y17" s="2"/>
      <c r="Z17" s="2"/>
      <c r="AA17" s="2"/>
      <c r="AB17" s="32">
        <f t="shared" si="0"/>
        <v>0.392</v>
      </c>
      <c r="AC17" s="34">
        <f t="shared" si="1"/>
        <v>0.2142857142857143</v>
      </c>
      <c r="AD17" s="34">
        <f t="shared" si="2"/>
        <v>0.1309090909090909</v>
      </c>
      <c r="AE17" s="34">
        <f t="shared" si="3"/>
        <v>2.2222222222222223</v>
      </c>
      <c r="AF17" s="34">
        <f t="shared" si="4"/>
        <v>47.714285714285715</v>
      </c>
      <c r="AG17" s="34">
        <f t="shared" si="5"/>
        <v>13.5</v>
      </c>
      <c r="AH17" s="34">
        <f t="shared" si="6"/>
        <v>14.5</v>
      </c>
      <c r="AI17" s="34">
        <f t="shared" si="7"/>
        <v>0.4838709677419355</v>
      </c>
      <c r="AJ17" s="34">
        <f t="shared" si="8"/>
        <v>11.794871794871796</v>
      </c>
      <c r="AK17" s="34">
        <f t="shared" si="9"/>
        <v>11</v>
      </c>
      <c r="AL17" s="34">
        <f t="shared" si="10"/>
        <v>29.166666666666664</v>
      </c>
      <c r="AM17" s="34">
        <f t="shared" si="11"/>
        <v>139.56521739130434</v>
      </c>
      <c r="AN17" s="34">
        <f t="shared" si="12"/>
        <v>49.375</v>
      </c>
      <c r="AO17" s="34">
        <f t="shared" si="13"/>
        <v>132.85714285714286</v>
      </c>
      <c r="AP17" s="34"/>
      <c r="AQ17" s="34"/>
      <c r="AR17" s="34"/>
      <c r="AS17" s="34"/>
      <c r="AT17" s="34">
        <f t="shared" si="14"/>
        <v>1.6982436524617461</v>
      </c>
      <c r="AU17" s="34">
        <f t="shared" si="15"/>
        <v>28</v>
      </c>
      <c r="AV17" s="31">
        <f t="shared" si="20"/>
        <v>205.0267558528428</v>
      </c>
      <c r="AW17" s="31">
        <f t="shared" si="16"/>
        <v>196.73214285714286</v>
      </c>
      <c r="AX17" s="31">
        <f t="shared" si="17"/>
        <v>1.0421619613106288</v>
      </c>
      <c r="AY17" s="31">
        <f t="shared" si="18"/>
        <v>-5.205387004300064</v>
      </c>
      <c r="AZ17" s="31">
        <f t="shared" si="19"/>
        <v>1.0504908835904627</v>
      </c>
      <c r="BA17" s="53"/>
    </row>
    <row r="18" spans="1:53" ht="12.75">
      <c r="A18" s="8" t="s">
        <v>55</v>
      </c>
      <c r="B18" s="75">
        <v>33373</v>
      </c>
      <c r="C18" s="60" t="s">
        <v>26</v>
      </c>
      <c r="D18" s="75">
        <v>33380</v>
      </c>
      <c r="E18" s="10">
        <v>424102</v>
      </c>
      <c r="F18" s="10">
        <v>1570</v>
      </c>
      <c r="G18" s="32">
        <v>0.006</v>
      </c>
      <c r="H18" s="32">
        <v>0.002</v>
      </c>
      <c r="I18" s="35">
        <v>0.02</v>
      </c>
      <c r="J18" s="35">
        <v>0.199</v>
      </c>
      <c r="K18" s="9">
        <v>0.107</v>
      </c>
      <c r="L18" s="9">
        <v>0.118</v>
      </c>
      <c r="M18" s="9">
        <v>0.005</v>
      </c>
      <c r="N18" s="9">
        <v>0.15</v>
      </c>
      <c r="O18" s="9">
        <v>0.2</v>
      </c>
      <c r="P18" s="9">
        <v>0.24</v>
      </c>
      <c r="Q18" s="9">
        <v>2.22</v>
      </c>
      <c r="R18" s="9">
        <v>4.11</v>
      </c>
      <c r="S18" s="9">
        <v>3.28</v>
      </c>
      <c r="T18" s="9">
        <v>5.83</v>
      </c>
      <c r="U18" s="26"/>
      <c r="V18" s="10"/>
      <c r="W18" s="2"/>
      <c r="X18" s="2"/>
      <c r="Y18" s="2"/>
      <c r="Z18" s="2"/>
      <c r="AA18" s="2"/>
      <c r="AB18" s="32">
        <f t="shared" si="0"/>
        <v>0.22499999999999998</v>
      </c>
      <c r="AC18" s="34">
        <f t="shared" si="1"/>
        <v>0.2142857142857143</v>
      </c>
      <c r="AD18" s="34">
        <f t="shared" si="2"/>
        <v>0.07272727272727272</v>
      </c>
      <c r="AE18" s="34">
        <f t="shared" si="3"/>
        <v>2.2222222222222223</v>
      </c>
      <c r="AF18" s="34">
        <f t="shared" si="4"/>
        <v>28.42857142857143</v>
      </c>
      <c r="AG18" s="34">
        <f t="shared" si="5"/>
        <v>7.642857142857143</v>
      </c>
      <c r="AH18" s="34">
        <f t="shared" si="6"/>
        <v>8.428571428571427</v>
      </c>
      <c r="AI18" s="34">
        <f t="shared" si="7"/>
        <v>0.4838709677419355</v>
      </c>
      <c r="AJ18" s="34">
        <f t="shared" si="8"/>
        <v>3.846153846153846</v>
      </c>
      <c r="AK18" s="34">
        <f t="shared" si="9"/>
        <v>10</v>
      </c>
      <c r="AL18" s="34">
        <f t="shared" si="10"/>
        <v>20</v>
      </c>
      <c r="AM18" s="34">
        <f t="shared" si="11"/>
        <v>96.5217391304348</v>
      </c>
      <c r="AN18" s="34">
        <f t="shared" si="12"/>
        <v>256.875</v>
      </c>
      <c r="AO18" s="34">
        <f t="shared" si="13"/>
        <v>93.71428571428571</v>
      </c>
      <c r="AP18" s="34"/>
      <c r="AQ18" s="34"/>
      <c r="AR18" s="34"/>
      <c r="AS18" s="34"/>
      <c r="AT18" s="34">
        <f t="shared" si="14"/>
        <v>1.4791083881682072</v>
      </c>
      <c r="AU18" s="34">
        <f t="shared" si="15"/>
        <v>16.07142857142857</v>
      </c>
      <c r="AV18" s="31">
        <f t="shared" si="20"/>
        <v>138.0107501194458</v>
      </c>
      <c r="AW18" s="31">
        <f t="shared" si="16"/>
        <v>359.01785714285717</v>
      </c>
      <c r="AX18" s="31">
        <f t="shared" si="17"/>
        <v>0.3844119376617241</v>
      </c>
      <c r="AY18" s="31">
        <f t="shared" si="18"/>
        <v>-228.64996416626852</v>
      </c>
      <c r="AZ18" s="31">
        <f t="shared" si="19"/>
        <v>1.0299575821845177</v>
      </c>
      <c r="BA18" s="53"/>
    </row>
    <row r="19" spans="1:53" ht="12.75">
      <c r="A19" s="8" t="s">
        <v>65</v>
      </c>
      <c r="B19" s="75">
        <v>33380</v>
      </c>
      <c r="C19" s="60" t="s">
        <v>26</v>
      </c>
      <c r="D19" s="75">
        <v>33387</v>
      </c>
      <c r="E19" s="10">
        <v>424105</v>
      </c>
      <c r="F19" s="10">
        <v>1140</v>
      </c>
      <c r="G19" s="32">
        <v>0.006</v>
      </c>
      <c r="H19" s="9">
        <v>0.0055</v>
      </c>
      <c r="I19" s="35">
        <v>0.02</v>
      </c>
      <c r="J19" s="35">
        <v>0.927</v>
      </c>
      <c r="K19" s="9">
        <v>0.334</v>
      </c>
      <c r="L19" s="9">
        <v>0.259</v>
      </c>
      <c r="M19" s="9">
        <v>0.005</v>
      </c>
      <c r="N19" s="9">
        <v>0.26</v>
      </c>
      <c r="O19" s="9">
        <v>0.62</v>
      </c>
      <c r="P19" s="9">
        <v>0.76</v>
      </c>
      <c r="Q19" s="9">
        <v>6.94</v>
      </c>
      <c r="R19" s="9">
        <v>1.46</v>
      </c>
      <c r="S19" s="9">
        <v>10.46</v>
      </c>
      <c r="T19" s="9">
        <v>5.83</v>
      </c>
      <c r="U19" s="26"/>
      <c r="V19" s="10"/>
      <c r="W19" s="2"/>
      <c r="X19" s="2"/>
      <c r="Y19" s="2"/>
      <c r="Z19" s="2"/>
      <c r="AA19" s="2"/>
      <c r="AB19" s="32">
        <f t="shared" si="0"/>
        <v>0.593</v>
      </c>
      <c r="AC19" s="34">
        <f t="shared" si="1"/>
        <v>0.2142857142857143</v>
      </c>
      <c r="AD19" s="34">
        <f t="shared" si="2"/>
        <v>0.19999999999999998</v>
      </c>
      <c r="AE19" s="34">
        <f t="shared" si="3"/>
        <v>2.2222222222222223</v>
      </c>
      <c r="AF19" s="34">
        <f t="shared" si="4"/>
        <v>132.42857142857142</v>
      </c>
      <c r="AG19" s="34">
        <f t="shared" si="5"/>
        <v>23.857142857142858</v>
      </c>
      <c r="AH19" s="34">
        <f t="shared" si="6"/>
        <v>18.5</v>
      </c>
      <c r="AI19" s="34">
        <f t="shared" si="7"/>
        <v>0.4838709677419355</v>
      </c>
      <c r="AJ19" s="34">
        <f t="shared" si="8"/>
        <v>6.666666666666667</v>
      </c>
      <c r="AK19" s="34">
        <f t="shared" si="9"/>
        <v>31</v>
      </c>
      <c r="AL19" s="34">
        <f t="shared" si="10"/>
        <v>63.333333333333336</v>
      </c>
      <c r="AM19" s="34">
        <f t="shared" si="11"/>
        <v>301.7391304347826</v>
      </c>
      <c r="AN19" s="34">
        <f t="shared" si="12"/>
        <v>91.25</v>
      </c>
      <c r="AO19" s="34">
        <f t="shared" si="13"/>
        <v>298.8571428571429</v>
      </c>
      <c r="AP19" s="34"/>
      <c r="AQ19" s="34"/>
      <c r="AR19" s="34"/>
      <c r="AS19" s="34"/>
      <c r="AT19" s="34">
        <f t="shared" si="14"/>
        <v>1.4791083881682072</v>
      </c>
      <c r="AU19" s="34">
        <f t="shared" si="15"/>
        <v>42.35714285714286</v>
      </c>
      <c r="AV19" s="31">
        <f t="shared" si="20"/>
        <v>426.5962732919255</v>
      </c>
      <c r="AW19" s="31">
        <f t="shared" si="16"/>
        <v>408.6071428571429</v>
      </c>
      <c r="AX19" s="31">
        <f t="shared" si="17"/>
        <v>1.0440254918428384</v>
      </c>
      <c r="AY19" s="31">
        <f t="shared" si="18"/>
        <v>-5.868012422360266</v>
      </c>
      <c r="AZ19" s="31">
        <f t="shared" si="19"/>
        <v>1.0096433618754677</v>
      </c>
      <c r="BA19" s="53"/>
    </row>
    <row r="20" spans="1:53" ht="12.75">
      <c r="A20" s="8" t="s">
        <v>66</v>
      </c>
      <c r="B20" s="75">
        <v>33387</v>
      </c>
      <c r="C20" s="60" t="s">
        <v>26</v>
      </c>
      <c r="D20" s="75">
        <v>33394</v>
      </c>
      <c r="E20" s="10">
        <v>424108</v>
      </c>
      <c r="F20" s="10">
        <v>840</v>
      </c>
      <c r="G20" s="32">
        <v>0.006</v>
      </c>
      <c r="H20" s="9">
        <v>0.0034</v>
      </c>
      <c r="I20" s="35">
        <v>0.02</v>
      </c>
      <c r="J20" s="35">
        <v>0.353</v>
      </c>
      <c r="K20" s="9">
        <v>0.247</v>
      </c>
      <c r="L20" s="9">
        <v>0.206</v>
      </c>
      <c r="M20" s="9">
        <v>0.007</v>
      </c>
      <c r="N20" s="9">
        <v>0.41</v>
      </c>
      <c r="O20" s="9">
        <v>0.36</v>
      </c>
      <c r="P20" s="9">
        <v>0.75</v>
      </c>
      <c r="Q20" s="9">
        <v>6.68</v>
      </c>
      <c r="R20" s="9">
        <v>1.1</v>
      </c>
      <c r="S20" s="9">
        <v>10.58</v>
      </c>
      <c r="T20" s="9">
        <v>5.18</v>
      </c>
      <c r="U20" s="26"/>
      <c r="V20" s="10"/>
      <c r="W20" s="2"/>
      <c r="X20" s="2"/>
      <c r="Y20" s="2"/>
      <c r="Z20" s="2"/>
      <c r="AA20" s="2"/>
      <c r="AB20" s="32">
        <f t="shared" si="0"/>
        <v>0.45299999999999996</v>
      </c>
      <c r="AC20" s="34">
        <f t="shared" si="1"/>
        <v>0.2142857142857143</v>
      </c>
      <c r="AD20" s="34">
        <f t="shared" si="2"/>
        <v>0.12363636363636364</v>
      </c>
      <c r="AE20" s="34">
        <f t="shared" si="3"/>
        <v>2.2222222222222223</v>
      </c>
      <c r="AF20" s="34">
        <f t="shared" si="4"/>
        <v>50.42857142857142</v>
      </c>
      <c r="AG20" s="34">
        <f t="shared" si="5"/>
        <v>17.642857142857146</v>
      </c>
      <c r="AH20" s="34">
        <f t="shared" si="6"/>
        <v>14.714285714285714</v>
      </c>
      <c r="AI20" s="34">
        <f t="shared" si="7"/>
        <v>0.6774193548387097</v>
      </c>
      <c r="AJ20" s="34">
        <f t="shared" si="8"/>
        <v>10.512820512820513</v>
      </c>
      <c r="AK20" s="34">
        <f t="shared" si="9"/>
        <v>18</v>
      </c>
      <c r="AL20" s="34">
        <f t="shared" si="10"/>
        <v>62.5</v>
      </c>
      <c r="AM20" s="34">
        <f t="shared" si="11"/>
        <v>290.4347826086956</v>
      </c>
      <c r="AN20" s="34">
        <f t="shared" si="12"/>
        <v>68.75</v>
      </c>
      <c r="AO20" s="34">
        <f t="shared" si="13"/>
        <v>302.2857142857143</v>
      </c>
      <c r="AP20" s="34"/>
      <c r="AQ20" s="34"/>
      <c r="AR20" s="34"/>
      <c r="AS20" s="34"/>
      <c r="AT20" s="34">
        <f t="shared" si="14"/>
        <v>6.6069344800759655</v>
      </c>
      <c r="AU20" s="34">
        <f t="shared" si="15"/>
        <v>32.35714285714286</v>
      </c>
      <c r="AV20" s="31">
        <f t="shared" si="20"/>
        <v>399.0904602643733</v>
      </c>
      <c r="AW20" s="31">
        <f t="shared" si="16"/>
        <v>385.75</v>
      </c>
      <c r="AX20" s="31">
        <f t="shared" si="17"/>
        <v>1.0345831763172346</v>
      </c>
      <c r="AY20" s="31">
        <f t="shared" si="18"/>
        <v>-4.302396878483876</v>
      </c>
      <c r="AZ20" s="31">
        <f t="shared" si="19"/>
        <v>0.9607955946412426</v>
      </c>
      <c r="BA20" s="53"/>
    </row>
    <row r="21" spans="1:53" ht="12.75">
      <c r="A21" s="8" t="s">
        <v>67</v>
      </c>
      <c r="B21" s="75">
        <v>33394</v>
      </c>
      <c r="C21" s="60" t="s">
        <v>26</v>
      </c>
      <c r="D21" s="75">
        <v>33401</v>
      </c>
      <c r="E21" s="10">
        <v>424111</v>
      </c>
      <c r="F21" s="10">
        <v>2100</v>
      </c>
      <c r="G21" s="32">
        <v>0.006</v>
      </c>
      <c r="H21" s="9">
        <v>0.0041</v>
      </c>
      <c r="I21" s="35">
        <v>0.02</v>
      </c>
      <c r="J21" s="35">
        <v>0.251</v>
      </c>
      <c r="K21" s="9">
        <v>0.262</v>
      </c>
      <c r="L21" s="9">
        <v>0.444</v>
      </c>
      <c r="M21" s="9">
        <v>0.005</v>
      </c>
      <c r="N21" s="9">
        <v>0.1</v>
      </c>
      <c r="O21" s="9">
        <v>0.18</v>
      </c>
      <c r="P21" s="9">
        <v>0.17</v>
      </c>
      <c r="Q21" s="9">
        <v>1.41</v>
      </c>
      <c r="R21" s="9">
        <v>0.9</v>
      </c>
      <c r="S21" s="9">
        <v>1.78</v>
      </c>
      <c r="T21" s="9">
        <v>4.97</v>
      </c>
      <c r="U21" s="26"/>
      <c r="V21" s="10"/>
      <c r="W21" s="2"/>
      <c r="X21" s="2"/>
      <c r="Y21" s="2"/>
      <c r="Z21" s="2"/>
      <c r="AA21" s="2"/>
      <c r="AB21" s="32">
        <f t="shared" si="0"/>
        <v>0.706</v>
      </c>
      <c r="AC21" s="34">
        <f t="shared" si="1"/>
        <v>0.2142857142857143</v>
      </c>
      <c r="AD21" s="34">
        <f t="shared" si="2"/>
        <v>0.1490909090909091</v>
      </c>
      <c r="AE21" s="34">
        <f t="shared" si="3"/>
        <v>2.2222222222222223</v>
      </c>
      <c r="AF21" s="34">
        <f t="shared" si="4"/>
        <v>35.85714285714286</v>
      </c>
      <c r="AG21" s="34">
        <f t="shared" si="5"/>
        <v>18.714285714285715</v>
      </c>
      <c r="AH21" s="34">
        <f t="shared" si="6"/>
        <v>31.714285714285715</v>
      </c>
      <c r="AI21" s="34">
        <f t="shared" si="7"/>
        <v>0.4838709677419355</v>
      </c>
      <c r="AJ21" s="34">
        <f t="shared" si="8"/>
        <v>2.5641025641025643</v>
      </c>
      <c r="AK21" s="34">
        <f t="shared" si="9"/>
        <v>9</v>
      </c>
      <c r="AL21" s="34">
        <f t="shared" si="10"/>
        <v>14.166666666666668</v>
      </c>
      <c r="AM21" s="34">
        <f t="shared" si="11"/>
        <v>61.30434782608695</v>
      </c>
      <c r="AN21" s="34">
        <f t="shared" si="12"/>
        <v>56.25</v>
      </c>
      <c r="AO21" s="34">
        <f t="shared" si="13"/>
        <v>50.85714285714286</v>
      </c>
      <c r="AP21" s="34"/>
      <c r="AQ21" s="34"/>
      <c r="AR21" s="34"/>
      <c r="AS21" s="34"/>
      <c r="AT21" s="34">
        <f t="shared" si="14"/>
        <v>10.715193052376073</v>
      </c>
      <c r="AU21" s="34">
        <f t="shared" si="15"/>
        <v>50.42857142857143</v>
      </c>
      <c r="AV21" s="31">
        <f t="shared" si="20"/>
        <v>105.7494027711419</v>
      </c>
      <c r="AW21" s="31">
        <f t="shared" si="16"/>
        <v>138.82142857142858</v>
      </c>
      <c r="AX21" s="31">
        <f t="shared" si="17"/>
        <v>0.7617657004352902</v>
      </c>
      <c r="AY21" s="31">
        <f t="shared" si="18"/>
        <v>-51.78631151457239</v>
      </c>
      <c r="AZ21" s="31">
        <f t="shared" si="19"/>
        <v>1.2054225696140692</v>
      </c>
      <c r="BA21" s="53"/>
    </row>
    <row r="22" spans="1:53" ht="12.75">
      <c r="A22" s="8" t="s">
        <v>59</v>
      </c>
      <c r="B22" s="75">
        <v>33401</v>
      </c>
      <c r="C22" s="60" t="s">
        <v>26</v>
      </c>
      <c r="D22" s="75">
        <v>33408</v>
      </c>
      <c r="E22" s="10">
        <v>424114</v>
      </c>
      <c r="F22" s="10">
        <v>7500</v>
      </c>
      <c r="G22" s="32">
        <v>0.006</v>
      </c>
      <c r="H22" s="32">
        <v>0.002</v>
      </c>
      <c r="I22" s="35">
        <v>0.02</v>
      </c>
      <c r="J22" s="35">
        <v>0.168</v>
      </c>
      <c r="K22" s="9">
        <v>0.097</v>
      </c>
      <c r="L22" s="9">
        <v>0.215</v>
      </c>
      <c r="M22" s="9">
        <v>0.005</v>
      </c>
      <c r="N22" s="9">
        <v>0.1</v>
      </c>
      <c r="O22" s="9">
        <v>0.08</v>
      </c>
      <c r="P22" s="9">
        <v>0.08</v>
      </c>
      <c r="Q22" s="9">
        <v>0.83</v>
      </c>
      <c r="R22" s="9">
        <v>0.67</v>
      </c>
      <c r="S22" s="9">
        <v>1.13</v>
      </c>
      <c r="T22" s="9">
        <v>5.04</v>
      </c>
      <c r="U22" s="26"/>
      <c r="V22" s="10"/>
      <c r="W22" s="2"/>
      <c r="X22" s="2"/>
      <c r="Y22" s="2"/>
      <c r="Z22" s="2"/>
      <c r="AA22" s="2"/>
      <c r="AB22" s="32">
        <f t="shared" si="0"/>
        <v>0.312</v>
      </c>
      <c r="AC22" s="34">
        <f t="shared" si="1"/>
        <v>0.2142857142857143</v>
      </c>
      <c r="AD22" s="34">
        <f t="shared" si="2"/>
        <v>0.07272727272727272</v>
      </c>
      <c r="AE22" s="34">
        <f t="shared" si="3"/>
        <v>2.2222222222222223</v>
      </c>
      <c r="AF22" s="34">
        <f t="shared" si="4"/>
        <v>24</v>
      </c>
      <c r="AG22" s="34">
        <f t="shared" si="5"/>
        <v>6.928571428571429</v>
      </c>
      <c r="AH22" s="34">
        <f t="shared" si="6"/>
        <v>15.357142857142858</v>
      </c>
      <c r="AI22" s="34">
        <f t="shared" si="7"/>
        <v>0.4838709677419355</v>
      </c>
      <c r="AJ22" s="34">
        <f t="shared" si="8"/>
        <v>2.5641025641025643</v>
      </c>
      <c r="AK22" s="34">
        <f t="shared" si="9"/>
        <v>4</v>
      </c>
      <c r="AL22" s="34">
        <f t="shared" si="10"/>
        <v>6.666666666666667</v>
      </c>
      <c r="AM22" s="34">
        <f t="shared" si="11"/>
        <v>36.086956521739125</v>
      </c>
      <c r="AN22" s="34">
        <f t="shared" si="12"/>
        <v>41.875</v>
      </c>
      <c r="AO22" s="34">
        <f t="shared" si="13"/>
        <v>32.285714285714285</v>
      </c>
      <c r="AP22" s="34"/>
      <c r="AQ22" s="34"/>
      <c r="AR22" s="34"/>
      <c r="AS22" s="34"/>
      <c r="AT22" s="34">
        <f t="shared" si="14"/>
        <v>9.120108393559098</v>
      </c>
      <c r="AU22" s="34">
        <f t="shared" si="15"/>
        <v>22.285714285714285</v>
      </c>
      <c r="AV22" s="31">
        <f t="shared" si="20"/>
        <v>56.24629718107978</v>
      </c>
      <c r="AW22" s="31">
        <f t="shared" si="16"/>
        <v>89.51785714285714</v>
      </c>
      <c r="AX22" s="31">
        <f t="shared" si="17"/>
        <v>0.6283248837303945</v>
      </c>
      <c r="AY22" s="31">
        <f t="shared" si="18"/>
        <v>-40.20013139034879</v>
      </c>
      <c r="AZ22" s="31">
        <f t="shared" si="19"/>
        <v>1.1177375913813004</v>
      </c>
      <c r="BA22" s="53"/>
    </row>
    <row r="23" spans="1:53" ht="12.75">
      <c r="A23" s="8" t="s">
        <v>68</v>
      </c>
      <c r="B23" s="75">
        <v>33408</v>
      </c>
      <c r="C23" s="60" t="s">
        <v>26</v>
      </c>
      <c r="D23" s="75">
        <v>33415</v>
      </c>
      <c r="E23" s="10">
        <v>424117</v>
      </c>
      <c r="F23" s="10">
        <v>1500</v>
      </c>
      <c r="G23" s="9">
        <v>0.0248</v>
      </c>
      <c r="H23" s="9">
        <v>0.0063</v>
      </c>
      <c r="I23" s="35">
        <v>0.02</v>
      </c>
      <c r="J23" s="35">
        <v>0.527</v>
      </c>
      <c r="K23" s="9">
        <v>0.474</v>
      </c>
      <c r="L23" s="9">
        <v>0.761</v>
      </c>
      <c r="M23" s="9">
        <v>0.005</v>
      </c>
      <c r="N23" s="9">
        <v>0.1</v>
      </c>
      <c r="O23" s="9">
        <v>0.22</v>
      </c>
      <c r="P23" s="9">
        <v>0.11</v>
      </c>
      <c r="Q23" s="9">
        <v>1.05</v>
      </c>
      <c r="R23" s="9">
        <v>1.63</v>
      </c>
      <c r="S23" s="9">
        <v>1.31</v>
      </c>
      <c r="T23" s="9">
        <v>4.23</v>
      </c>
      <c r="U23" s="26"/>
      <c r="V23" s="10"/>
      <c r="W23" s="2"/>
      <c r="X23" s="2"/>
      <c r="Y23" s="2"/>
      <c r="Z23" s="2"/>
      <c r="AA23" s="2"/>
      <c r="AB23" s="32">
        <f t="shared" si="0"/>
        <v>1.2349999999999999</v>
      </c>
      <c r="AC23" s="34">
        <f t="shared" si="1"/>
        <v>0.8857142857142857</v>
      </c>
      <c r="AD23" s="34">
        <f t="shared" si="2"/>
        <v>0.2290909090909091</v>
      </c>
      <c r="AE23" s="34">
        <f t="shared" si="3"/>
        <v>2.2222222222222223</v>
      </c>
      <c r="AF23" s="34">
        <f t="shared" si="4"/>
        <v>75.28571428571429</v>
      </c>
      <c r="AG23" s="34">
        <f t="shared" si="5"/>
        <v>33.857142857142854</v>
      </c>
      <c r="AH23" s="34">
        <f t="shared" si="6"/>
        <v>54.35714285714286</v>
      </c>
      <c r="AI23" s="34">
        <f t="shared" si="7"/>
        <v>0.4838709677419355</v>
      </c>
      <c r="AJ23" s="34">
        <f t="shared" si="8"/>
        <v>2.5641025641025643</v>
      </c>
      <c r="AK23" s="34">
        <f t="shared" si="9"/>
        <v>11</v>
      </c>
      <c r="AL23" s="34">
        <f t="shared" si="10"/>
        <v>9.166666666666666</v>
      </c>
      <c r="AM23" s="34">
        <f t="shared" si="11"/>
        <v>45.65217391304348</v>
      </c>
      <c r="AN23" s="34">
        <f t="shared" si="12"/>
        <v>101.875</v>
      </c>
      <c r="AO23" s="34">
        <f t="shared" si="13"/>
        <v>37.42857142857143</v>
      </c>
      <c r="AP23" s="34"/>
      <c r="AQ23" s="34"/>
      <c r="AR23" s="34"/>
      <c r="AS23" s="34"/>
      <c r="AT23" s="34">
        <f t="shared" si="14"/>
        <v>58.88436553555884</v>
      </c>
      <c r="AU23" s="34">
        <f t="shared" si="15"/>
        <v>88.21428571428572</v>
      </c>
      <c r="AV23" s="31">
        <f t="shared" si="20"/>
        <v>102.24008600095556</v>
      </c>
      <c r="AW23" s="31">
        <f t="shared" si="16"/>
        <v>193.66071428571428</v>
      </c>
      <c r="AX23" s="31">
        <f t="shared" si="17"/>
        <v>0.5279340540390514</v>
      </c>
      <c r="AY23" s="31">
        <f t="shared" si="18"/>
        <v>-125.27777114190157</v>
      </c>
      <c r="AZ23" s="31">
        <f t="shared" si="19"/>
        <v>1.219714570195818</v>
      </c>
      <c r="BA23" s="53"/>
    </row>
    <row r="24" spans="1:53" ht="12.75">
      <c r="A24" s="8" t="s">
        <v>69</v>
      </c>
      <c r="B24" s="75">
        <v>33415</v>
      </c>
      <c r="C24" s="60" t="s">
        <v>26</v>
      </c>
      <c r="D24" s="75">
        <v>33422</v>
      </c>
      <c r="E24" s="10">
        <v>424120</v>
      </c>
      <c r="F24" s="10">
        <v>1725</v>
      </c>
      <c r="G24" s="32">
        <v>0.006</v>
      </c>
      <c r="H24" s="9">
        <v>0.0029</v>
      </c>
      <c r="I24" s="35">
        <v>0.02</v>
      </c>
      <c r="J24" s="35">
        <v>0.706</v>
      </c>
      <c r="K24" s="9">
        <v>0.272</v>
      </c>
      <c r="L24" s="9">
        <v>0.37</v>
      </c>
      <c r="M24" s="9">
        <v>0.015</v>
      </c>
      <c r="N24" s="9">
        <v>0.1</v>
      </c>
      <c r="O24" s="9">
        <v>0.09</v>
      </c>
      <c r="P24" s="9">
        <v>0.09</v>
      </c>
      <c r="Q24" s="9">
        <v>1.01</v>
      </c>
      <c r="R24" s="9">
        <v>1.01</v>
      </c>
      <c r="S24" s="9">
        <v>1.55</v>
      </c>
      <c r="T24" s="9">
        <v>4.94</v>
      </c>
      <c r="U24" s="26"/>
      <c r="V24" s="10"/>
      <c r="W24" s="2"/>
      <c r="X24" s="2"/>
      <c r="Y24" s="2"/>
      <c r="Z24" s="2"/>
      <c r="AA24" s="2"/>
      <c r="AB24" s="32">
        <f t="shared" si="0"/>
        <v>0.642</v>
      </c>
      <c r="AC24" s="34">
        <f t="shared" si="1"/>
        <v>0.2142857142857143</v>
      </c>
      <c r="AD24" s="34">
        <f t="shared" si="2"/>
        <v>0.10545454545454544</v>
      </c>
      <c r="AE24" s="34">
        <f t="shared" si="3"/>
        <v>2.2222222222222223</v>
      </c>
      <c r="AF24" s="34">
        <f t="shared" si="4"/>
        <v>100.85714285714285</v>
      </c>
      <c r="AG24" s="34">
        <f t="shared" si="5"/>
        <v>19.42857142857143</v>
      </c>
      <c r="AH24" s="34">
        <f t="shared" si="6"/>
        <v>26.42857142857143</v>
      </c>
      <c r="AI24" s="34">
        <f t="shared" si="7"/>
        <v>1.4516129032258063</v>
      </c>
      <c r="AJ24" s="34">
        <f t="shared" si="8"/>
        <v>2.5641025641025643</v>
      </c>
      <c r="AK24" s="34">
        <f t="shared" si="9"/>
        <v>4.5</v>
      </c>
      <c r="AL24" s="34">
        <f t="shared" si="10"/>
        <v>7.5</v>
      </c>
      <c r="AM24" s="34">
        <f t="shared" si="11"/>
        <v>43.91304347826087</v>
      </c>
      <c r="AN24" s="34">
        <f t="shared" si="12"/>
        <v>63.125</v>
      </c>
      <c r="AO24" s="34">
        <f t="shared" si="13"/>
        <v>44.28571428571429</v>
      </c>
      <c r="AP24" s="34"/>
      <c r="AQ24" s="34"/>
      <c r="AR24" s="34"/>
      <c r="AS24" s="34"/>
      <c r="AT24" s="34">
        <f t="shared" si="14"/>
        <v>11.481536214968818</v>
      </c>
      <c r="AU24" s="34">
        <f t="shared" si="15"/>
        <v>45.85714285714286</v>
      </c>
      <c r="AV24" s="31">
        <f t="shared" si="20"/>
        <v>77.90571747093486</v>
      </c>
      <c r="AW24" s="31">
        <f t="shared" si="16"/>
        <v>133.83928571428572</v>
      </c>
      <c r="AX24" s="31">
        <f t="shared" si="17"/>
        <v>0.5820840798362044</v>
      </c>
      <c r="AY24" s="31">
        <f t="shared" si="18"/>
        <v>-75.3621396719223</v>
      </c>
      <c r="AZ24" s="31">
        <f t="shared" si="19"/>
        <v>0.9915848527349227</v>
      </c>
      <c r="BA24" s="53"/>
    </row>
    <row r="25" spans="1:53" ht="12.75">
      <c r="A25" s="8" t="s">
        <v>70</v>
      </c>
      <c r="B25" s="75">
        <v>33422</v>
      </c>
      <c r="C25" s="60" t="s">
        <v>26</v>
      </c>
      <c r="D25" s="75">
        <v>33429</v>
      </c>
      <c r="E25" s="10">
        <v>424123</v>
      </c>
      <c r="F25" s="10">
        <v>1100</v>
      </c>
      <c r="G25" s="9">
        <v>0.0403</v>
      </c>
      <c r="H25" s="9">
        <v>0.0128</v>
      </c>
      <c r="I25" s="35">
        <v>0.0339</v>
      </c>
      <c r="J25" s="35">
        <v>0.298</v>
      </c>
      <c r="K25" s="9">
        <v>0.727</v>
      </c>
      <c r="L25" s="9">
        <v>1.273</v>
      </c>
      <c r="M25" s="9">
        <v>0.013</v>
      </c>
      <c r="N25" s="9">
        <v>0.25</v>
      </c>
      <c r="O25" s="9">
        <v>1.26</v>
      </c>
      <c r="P25" s="9">
        <v>0.23</v>
      </c>
      <c r="Q25" s="9">
        <v>1.27</v>
      </c>
      <c r="R25" s="9">
        <v>1.92</v>
      </c>
      <c r="S25" s="9">
        <v>1.71</v>
      </c>
      <c r="T25" s="9">
        <v>4.21</v>
      </c>
      <c r="U25" s="26"/>
      <c r="V25" s="10"/>
      <c r="W25" s="2"/>
      <c r="X25" s="2"/>
      <c r="Y25" s="2"/>
      <c r="Z25" s="2"/>
      <c r="AA25" s="2"/>
      <c r="AB25" s="32">
        <f t="shared" si="0"/>
        <v>2</v>
      </c>
      <c r="AC25" s="34">
        <f t="shared" si="1"/>
        <v>1.4392857142857143</v>
      </c>
      <c r="AD25" s="34">
        <f t="shared" si="2"/>
        <v>0.4654545454545455</v>
      </c>
      <c r="AE25" s="34">
        <f t="shared" si="3"/>
        <v>3.7666666666666666</v>
      </c>
      <c r="AF25" s="34">
        <f t="shared" si="4"/>
        <v>42.57142857142857</v>
      </c>
      <c r="AG25" s="34">
        <f t="shared" si="5"/>
        <v>51.92857142857143</v>
      </c>
      <c r="AH25" s="34">
        <f t="shared" si="6"/>
        <v>90.92857142857143</v>
      </c>
      <c r="AI25" s="34">
        <f t="shared" si="7"/>
        <v>1.258064516129032</v>
      </c>
      <c r="AJ25" s="34">
        <f t="shared" si="8"/>
        <v>6.41025641025641</v>
      </c>
      <c r="AK25" s="34">
        <f t="shared" si="9"/>
        <v>63</v>
      </c>
      <c r="AL25" s="34">
        <f t="shared" si="10"/>
        <v>19.166666666666668</v>
      </c>
      <c r="AM25" s="34">
        <f t="shared" si="11"/>
        <v>55.21739130434783</v>
      </c>
      <c r="AN25" s="34">
        <f t="shared" si="12"/>
        <v>120</v>
      </c>
      <c r="AO25" s="34">
        <f t="shared" si="13"/>
        <v>48.857142857142854</v>
      </c>
      <c r="AP25" s="34"/>
      <c r="AQ25" s="34"/>
      <c r="AR25" s="34"/>
      <c r="AS25" s="34"/>
      <c r="AT25" s="34">
        <f t="shared" si="14"/>
        <v>61.65950018614826</v>
      </c>
      <c r="AU25" s="34">
        <f t="shared" si="15"/>
        <v>142.85714285714286</v>
      </c>
      <c r="AV25" s="31">
        <f t="shared" si="20"/>
        <v>195.72288580984235</v>
      </c>
      <c r="AW25" s="31">
        <f t="shared" si="16"/>
        <v>259.7857142857143</v>
      </c>
      <c r="AX25" s="31">
        <f t="shared" si="17"/>
        <v>0.7534012651464924</v>
      </c>
      <c r="AY25" s="31">
        <f t="shared" si="18"/>
        <v>-115.99139990444337</v>
      </c>
      <c r="AZ25" s="31">
        <f t="shared" si="19"/>
        <v>1.1301805237732012</v>
      </c>
      <c r="BA25" s="53"/>
    </row>
    <row r="26" spans="1:53" ht="12.75">
      <c r="A26" s="8" t="s">
        <v>71</v>
      </c>
      <c r="B26" s="75">
        <v>33429</v>
      </c>
      <c r="C26" s="60" t="s">
        <v>26</v>
      </c>
      <c r="D26" s="75">
        <v>33436</v>
      </c>
      <c r="E26" s="10">
        <v>424126</v>
      </c>
      <c r="F26" s="10">
        <v>2200</v>
      </c>
      <c r="G26" s="9">
        <v>0.06</v>
      </c>
      <c r="H26" s="9">
        <v>0.0202</v>
      </c>
      <c r="I26" s="35">
        <v>0.0449</v>
      </c>
      <c r="J26" s="35">
        <v>0.431</v>
      </c>
      <c r="K26" s="9">
        <v>1.699</v>
      </c>
      <c r="L26" s="9">
        <v>1.041</v>
      </c>
      <c r="M26" s="9">
        <v>0.006</v>
      </c>
      <c r="N26" s="9">
        <v>0.23</v>
      </c>
      <c r="O26" s="9">
        <v>1.54</v>
      </c>
      <c r="P26" s="9">
        <v>0.51</v>
      </c>
      <c r="Q26" s="9">
        <v>3.18</v>
      </c>
      <c r="R26" s="9">
        <v>2.25</v>
      </c>
      <c r="S26" s="9">
        <v>4.4</v>
      </c>
      <c r="T26" s="9">
        <v>4.25</v>
      </c>
      <c r="U26" s="26"/>
      <c r="V26" s="10"/>
      <c r="W26" s="2"/>
      <c r="X26" s="2"/>
      <c r="Y26" s="2"/>
      <c r="Z26" s="2"/>
      <c r="AA26" s="2"/>
      <c r="AB26" s="32">
        <f t="shared" si="0"/>
        <v>2.74</v>
      </c>
      <c r="AC26" s="34">
        <f t="shared" si="1"/>
        <v>2.142857142857143</v>
      </c>
      <c r="AD26" s="34">
        <f t="shared" si="2"/>
        <v>0.7345454545454545</v>
      </c>
      <c r="AE26" s="34">
        <f t="shared" si="3"/>
        <v>4.988888888888889</v>
      </c>
      <c r="AF26" s="34">
        <f t="shared" si="4"/>
        <v>61.57142857142857</v>
      </c>
      <c r="AG26" s="34">
        <f t="shared" si="5"/>
        <v>121.35714285714286</v>
      </c>
      <c r="AH26" s="34">
        <f t="shared" si="6"/>
        <v>74.35714285714286</v>
      </c>
      <c r="AI26" s="34">
        <f t="shared" si="7"/>
        <v>0.5806451612903225</v>
      </c>
      <c r="AJ26" s="34">
        <f t="shared" si="8"/>
        <v>5.897435897435898</v>
      </c>
      <c r="AK26" s="34">
        <f t="shared" si="9"/>
        <v>77</v>
      </c>
      <c r="AL26" s="34">
        <f t="shared" si="10"/>
        <v>42.5</v>
      </c>
      <c r="AM26" s="34">
        <f t="shared" si="11"/>
        <v>138.2608695652174</v>
      </c>
      <c r="AN26" s="34">
        <f t="shared" si="12"/>
        <v>140.625</v>
      </c>
      <c r="AO26" s="34">
        <f t="shared" si="13"/>
        <v>125.71428571428572</v>
      </c>
      <c r="AP26" s="34"/>
      <c r="AQ26" s="34"/>
      <c r="AR26" s="34"/>
      <c r="AS26" s="34"/>
      <c r="AT26" s="34">
        <f t="shared" si="14"/>
        <v>56.234132519034915</v>
      </c>
      <c r="AU26" s="34">
        <f t="shared" si="15"/>
        <v>195.71428571428572</v>
      </c>
      <c r="AV26" s="31">
        <f t="shared" si="20"/>
        <v>385.0154483197962</v>
      </c>
      <c r="AW26" s="31">
        <f t="shared" si="16"/>
        <v>340.69642857142856</v>
      </c>
      <c r="AX26" s="31">
        <f t="shared" si="17"/>
        <v>1.1300836053204355</v>
      </c>
      <c r="AY26" s="31">
        <f t="shared" si="18"/>
        <v>-77.03812310877527</v>
      </c>
      <c r="AZ26" s="31">
        <f t="shared" si="19"/>
        <v>1.099802371541502</v>
      </c>
      <c r="BA26" s="53"/>
    </row>
    <row r="27" spans="1:53" ht="12.75">
      <c r="A27" s="8" t="s">
        <v>72</v>
      </c>
      <c r="B27" s="75">
        <v>33436</v>
      </c>
      <c r="C27" s="60" t="s">
        <v>26</v>
      </c>
      <c r="D27" s="75">
        <v>33443</v>
      </c>
      <c r="E27" s="10">
        <v>424129</v>
      </c>
      <c r="F27" s="10">
        <v>1900</v>
      </c>
      <c r="G27" s="9">
        <v>0.0487</v>
      </c>
      <c r="H27" s="9">
        <v>0.0077</v>
      </c>
      <c r="I27" s="35">
        <v>0.02</v>
      </c>
      <c r="J27" s="35">
        <v>0.351</v>
      </c>
      <c r="K27" s="9">
        <v>1.197</v>
      </c>
      <c r="L27" s="9">
        <v>1.18</v>
      </c>
      <c r="M27" s="9">
        <v>0.017</v>
      </c>
      <c r="N27" s="9">
        <v>0.11</v>
      </c>
      <c r="O27" s="9">
        <v>0.32</v>
      </c>
      <c r="P27" s="9">
        <v>0.07</v>
      </c>
      <c r="Q27" s="9">
        <v>0.5</v>
      </c>
      <c r="R27" s="9">
        <v>2.75</v>
      </c>
      <c r="S27" s="9">
        <v>0.98</v>
      </c>
      <c r="T27" s="9">
        <v>3.89</v>
      </c>
      <c r="U27" s="26"/>
      <c r="V27" s="10"/>
      <c r="W27" s="2"/>
      <c r="X27" s="2"/>
      <c r="Y27" s="2"/>
      <c r="Z27" s="2"/>
      <c r="AA27" s="2"/>
      <c r="AB27" s="32">
        <f t="shared" si="0"/>
        <v>2.377</v>
      </c>
      <c r="AC27" s="34">
        <f t="shared" si="1"/>
        <v>1.7392857142857143</v>
      </c>
      <c r="AD27" s="34">
        <f t="shared" si="2"/>
        <v>0.28</v>
      </c>
      <c r="AE27" s="34">
        <f t="shared" si="3"/>
        <v>2.2222222222222223</v>
      </c>
      <c r="AF27" s="34">
        <f t="shared" si="4"/>
        <v>50.14285714285714</v>
      </c>
      <c r="AG27" s="34">
        <f t="shared" si="5"/>
        <v>85.5</v>
      </c>
      <c r="AH27" s="34">
        <f t="shared" si="6"/>
        <v>84.28571428571428</v>
      </c>
      <c r="AI27" s="34">
        <f t="shared" si="7"/>
        <v>1.6451612903225807</v>
      </c>
      <c r="AJ27" s="34">
        <f t="shared" si="8"/>
        <v>2.8205128205128207</v>
      </c>
      <c r="AK27" s="34">
        <f t="shared" si="9"/>
        <v>16</v>
      </c>
      <c r="AL27" s="34">
        <f t="shared" si="10"/>
        <v>5.833333333333334</v>
      </c>
      <c r="AM27" s="34">
        <f t="shared" si="11"/>
        <v>21.73913043478261</v>
      </c>
      <c r="AN27" s="34">
        <f t="shared" si="12"/>
        <v>171.875</v>
      </c>
      <c r="AO27" s="34">
        <f t="shared" si="13"/>
        <v>28</v>
      </c>
      <c r="AP27" s="34"/>
      <c r="AQ27" s="34"/>
      <c r="AR27" s="34"/>
      <c r="AS27" s="34"/>
      <c r="AT27" s="34">
        <f t="shared" si="14"/>
        <v>128.82495516931343</v>
      </c>
      <c r="AU27" s="34">
        <f t="shared" si="15"/>
        <v>169.78571428571428</v>
      </c>
      <c r="AV27" s="31">
        <f t="shared" si="20"/>
        <v>131.89297658862876</v>
      </c>
      <c r="AW27" s="31">
        <f t="shared" si="16"/>
        <v>284.1607142857143</v>
      </c>
      <c r="AX27" s="31">
        <f t="shared" si="17"/>
        <v>0.4641492294955829</v>
      </c>
      <c r="AY27" s="31">
        <f t="shared" si="18"/>
        <v>-237.76773769708552</v>
      </c>
      <c r="AZ27" s="31">
        <f t="shared" si="19"/>
        <v>0.7763975155279503</v>
      </c>
      <c r="BA27" s="53"/>
    </row>
    <row r="28" spans="1:53" ht="12.75">
      <c r="A28" s="8" t="s">
        <v>73</v>
      </c>
      <c r="B28" s="75">
        <v>33443</v>
      </c>
      <c r="C28" s="60" t="s">
        <v>26</v>
      </c>
      <c r="D28" s="75">
        <v>33450</v>
      </c>
      <c r="E28" s="10">
        <v>427679</v>
      </c>
      <c r="F28" s="10">
        <v>1400</v>
      </c>
      <c r="G28" s="9">
        <v>0.057</v>
      </c>
      <c r="H28" s="9">
        <v>0.0134</v>
      </c>
      <c r="I28" s="35">
        <v>0.0461</v>
      </c>
      <c r="J28" s="35">
        <v>0.47</v>
      </c>
      <c r="K28" s="9">
        <v>2.056</v>
      </c>
      <c r="L28" s="9">
        <v>1.582</v>
      </c>
      <c r="M28" s="9">
        <v>0.019</v>
      </c>
      <c r="N28" s="9">
        <v>0.47</v>
      </c>
      <c r="O28" s="9">
        <v>0.47</v>
      </c>
      <c r="P28" s="9">
        <v>0.19</v>
      </c>
      <c r="Q28" s="9">
        <v>1.06</v>
      </c>
      <c r="R28" s="9">
        <v>3.59</v>
      </c>
      <c r="S28" s="9">
        <v>1.22</v>
      </c>
      <c r="T28" s="9">
        <v>3.86</v>
      </c>
      <c r="U28" s="26"/>
      <c r="V28" s="10"/>
      <c r="W28" s="2"/>
      <c r="X28" s="2"/>
      <c r="Y28" s="2"/>
      <c r="Z28" s="2"/>
      <c r="AA28" s="2"/>
      <c r="AB28" s="32">
        <f t="shared" si="0"/>
        <v>3.638</v>
      </c>
      <c r="AC28" s="34">
        <f t="shared" si="1"/>
        <v>2.0357142857142856</v>
      </c>
      <c r="AD28" s="34">
        <f t="shared" si="2"/>
        <v>0.4872727272727273</v>
      </c>
      <c r="AE28" s="34">
        <f t="shared" si="3"/>
        <v>5.122222222222223</v>
      </c>
      <c r="AF28" s="34">
        <f t="shared" si="4"/>
        <v>67.14285714285714</v>
      </c>
      <c r="AG28" s="34">
        <f t="shared" si="5"/>
        <v>146.85714285714286</v>
      </c>
      <c r="AH28" s="34">
        <f t="shared" si="6"/>
        <v>113</v>
      </c>
      <c r="AI28" s="34">
        <f t="shared" si="7"/>
        <v>1.8387096774193548</v>
      </c>
      <c r="AJ28" s="34">
        <f t="shared" si="8"/>
        <v>12.05128205128205</v>
      </c>
      <c r="AK28" s="34">
        <f t="shared" si="9"/>
        <v>23.5</v>
      </c>
      <c r="AL28" s="34">
        <f t="shared" si="10"/>
        <v>15.833333333333334</v>
      </c>
      <c r="AM28" s="34">
        <f t="shared" si="11"/>
        <v>46.08695652173913</v>
      </c>
      <c r="AN28" s="34">
        <f t="shared" si="12"/>
        <v>224.375</v>
      </c>
      <c r="AO28" s="34">
        <f t="shared" si="13"/>
        <v>34.857142857142854</v>
      </c>
      <c r="AP28" s="34"/>
      <c r="AQ28" s="34"/>
      <c r="AR28" s="34"/>
      <c r="AS28" s="34"/>
      <c r="AT28" s="34">
        <f t="shared" si="14"/>
        <v>138.0384264602886</v>
      </c>
      <c r="AU28" s="34">
        <f t="shared" si="15"/>
        <v>259.8571428571429</v>
      </c>
      <c r="AV28" s="31">
        <f t="shared" si="20"/>
        <v>244.32871476349737</v>
      </c>
      <c r="AW28" s="31">
        <f t="shared" si="16"/>
        <v>372.23214285714283</v>
      </c>
      <c r="AX28" s="31">
        <f t="shared" si="17"/>
        <v>0.6563880079998011</v>
      </c>
      <c r="AY28" s="31">
        <f t="shared" si="18"/>
        <v>-274.7605709507883</v>
      </c>
      <c r="AZ28" s="31">
        <f t="shared" si="19"/>
        <v>1.3221667854597294</v>
      </c>
      <c r="BA28" s="53"/>
    </row>
    <row r="29" spans="1:53" ht="12.75">
      <c r="A29" s="8" t="s">
        <v>74</v>
      </c>
      <c r="B29" s="75">
        <v>33450</v>
      </c>
      <c r="C29" s="60" t="s">
        <v>26</v>
      </c>
      <c r="D29" s="75">
        <v>33457</v>
      </c>
      <c r="E29" s="10">
        <v>427682</v>
      </c>
      <c r="F29" s="10">
        <v>880</v>
      </c>
      <c r="G29" s="9">
        <v>0.0157</v>
      </c>
      <c r="H29" s="9">
        <v>0.0274</v>
      </c>
      <c r="I29" s="35">
        <v>0.0457</v>
      </c>
      <c r="J29" s="35">
        <v>0.53</v>
      </c>
      <c r="K29" s="9">
        <v>2.768</v>
      </c>
      <c r="L29" s="9">
        <v>2.064</v>
      </c>
      <c r="M29" s="9">
        <v>0.264</v>
      </c>
      <c r="N29" s="9">
        <v>0.96</v>
      </c>
      <c r="O29" s="9">
        <v>1.76</v>
      </c>
      <c r="P29" s="9">
        <v>0.54</v>
      </c>
      <c r="Q29" s="9">
        <v>2.48</v>
      </c>
      <c r="R29" s="9">
        <v>3.08</v>
      </c>
      <c r="S29" s="9">
        <v>3.16</v>
      </c>
      <c r="T29" s="9">
        <v>5.78</v>
      </c>
      <c r="U29" s="26"/>
      <c r="V29" s="10"/>
      <c r="W29" s="2"/>
      <c r="X29" s="2"/>
      <c r="Y29" s="2"/>
      <c r="Z29" s="2"/>
      <c r="AA29" s="2"/>
      <c r="AB29" s="32">
        <f t="shared" si="0"/>
        <v>4.832</v>
      </c>
      <c r="AC29" s="34">
        <f t="shared" si="1"/>
        <v>0.5607142857142857</v>
      </c>
      <c r="AD29" s="34">
        <f t="shared" si="2"/>
        <v>0.9963636363636363</v>
      </c>
      <c r="AE29" s="34">
        <f t="shared" si="3"/>
        <v>5.0777777777777775</v>
      </c>
      <c r="AF29" s="34">
        <f t="shared" si="4"/>
        <v>75.71428571428572</v>
      </c>
      <c r="AG29" s="34">
        <f t="shared" si="5"/>
        <v>197.7142857142857</v>
      </c>
      <c r="AH29" s="34">
        <f t="shared" si="6"/>
        <v>147.42857142857144</v>
      </c>
      <c r="AI29" s="34">
        <f t="shared" si="7"/>
        <v>25.548387096774196</v>
      </c>
      <c r="AJ29" s="34">
        <f t="shared" si="8"/>
        <v>24.615384615384617</v>
      </c>
      <c r="AK29" s="34">
        <f t="shared" si="9"/>
        <v>88</v>
      </c>
      <c r="AL29" s="34">
        <f t="shared" si="10"/>
        <v>45.00000000000001</v>
      </c>
      <c r="AM29" s="34">
        <f t="shared" si="11"/>
        <v>107.82608695652173</v>
      </c>
      <c r="AN29" s="34">
        <f t="shared" si="12"/>
        <v>192.5</v>
      </c>
      <c r="AO29" s="34">
        <f t="shared" si="13"/>
        <v>90.28571428571429</v>
      </c>
      <c r="AP29" s="34"/>
      <c r="AQ29" s="34"/>
      <c r="AR29" s="34"/>
      <c r="AS29" s="34"/>
      <c r="AT29" s="34">
        <f t="shared" si="14"/>
        <v>1.6595869074375598</v>
      </c>
      <c r="AU29" s="34">
        <f t="shared" si="15"/>
        <v>345.1428571428571</v>
      </c>
      <c r="AV29" s="31">
        <f t="shared" si="20"/>
        <v>463.15575728619206</v>
      </c>
      <c r="AW29" s="31">
        <f t="shared" si="16"/>
        <v>430.2142857142857</v>
      </c>
      <c r="AX29" s="31">
        <f t="shared" si="17"/>
        <v>1.07656991565776</v>
      </c>
      <c r="AY29" s="31">
        <f t="shared" si="18"/>
        <v>-164.7728141423794</v>
      </c>
      <c r="AZ29" s="31">
        <f t="shared" si="19"/>
        <v>1.1942762795817279</v>
      </c>
      <c r="BA29" s="53"/>
    </row>
    <row r="30" spans="1:53" ht="12.75">
      <c r="A30" s="8" t="s">
        <v>75</v>
      </c>
      <c r="B30" s="75">
        <v>33457</v>
      </c>
      <c r="C30" s="60" t="s">
        <v>26</v>
      </c>
      <c r="D30" s="75">
        <v>33464</v>
      </c>
      <c r="E30" s="10">
        <v>427685</v>
      </c>
      <c r="F30" s="10">
        <v>800</v>
      </c>
      <c r="G30" s="9">
        <v>0.0097</v>
      </c>
      <c r="H30" s="9">
        <v>0.0078</v>
      </c>
      <c r="I30" s="35">
        <v>0.0401</v>
      </c>
      <c r="J30" s="35">
        <v>0.683</v>
      </c>
      <c r="K30" s="9">
        <v>0.441</v>
      </c>
      <c r="L30" s="9">
        <v>0.24</v>
      </c>
      <c r="M30" s="9">
        <v>0.019</v>
      </c>
      <c r="N30" s="9">
        <v>0.52</v>
      </c>
      <c r="O30" s="9">
        <v>0.35</v>
      </c>
      <c r="P30" s="9">
        <v>0.72</v>
      </c>
      <c r="Q30" s="9">
        <v>5.58</v>
      </c>
      <c r="R30" s="9">
        <v>0.94</v>
      </c>
      <c r="S30" s="9">
        <v>9.34</v>
      </c>
      <c r="T30" s="9">
        <v>5.98</v>
      </c>
      <c r="U30" s="26"/>
      <c r="V30" s="10"/>
      <c r="W30" s="2"/>
      <c r="X30" s="2"/>
      <c r="Y30" s="2"/>
      <c r="Z30" s="2"/>
      <c r="AA30" s="2"/>
      <c r="AB30" s="32">
        <f t="shared" si="0"/>
        <v>0.681</v>
      </c>
      <c r="AC30" s="34">
        <f t="shared" si="1"/>
        <v>0.3464285714285714</v>
      </c>
      <c r="AD30" s="34">
        <f t="shared" si="2"/>
        <v>0.28363636363636363</v>
      </c>
      <c r="AE30" s="34">
        <f t="shared" si="3"/>
        <v>4.455555555555556</v>
      </c>
      <c r="AF30" s="34">
        <f t="shared" si="4"/>
        <v>97.57142857142857</v>
      </c>
      <c r="AG30" s="34">
        <f t="shared" si="5"/>
        <v>31.5</v>
      </c>
      <c r="AH30" s="34">
        <f t="shared" si="6"/>
        <v>17.142857142857142</v>
      </c>
      <c r="AI30" s="34">
        <f t="shared" si="7"/>
        <v>1.8387096774193548</v>
      </c>
      <c r="AJ30" s="34">
        <f t="shared" si="8"/>
        <v>13.333333333333334</v>
      </c>
      <c r="AK30" s="34">
        <f t="shared" si="9"/>
        <v>17.499999999999996</v>
      </c>
      <c r="AL30" s="34">
        <f t="shared" si="10"/>
        <v>60</v>
      </c>
      <c r="AM30" s="34">
        <f t="shared" si="11"/>
        <v>242.6086956521739</v>
      </c>
      <c r="AN30" s="34">
        <f t="shared" si="12"/>
        <v>58.75</v>
      </c>
      <c r="AO30" s="34">
        <f t="shared" si="13"/>
        <v>266.85714285714283</v>
      </c>
      <c r="AP30" s="34"/>
      <c r="AQ30" s="34"/>
      <c r="AR30" s="34"/>
      <c r="AS30" s="34"/>
      <c r="AT30" s="34">
        <f t="shared" si="14"/>
        <v>1.0471285480508985</v>
      </c>
      <c r="AU30" s="34">
        <f t="shared" si="15"/>
        <v>48.64285714285714</v>
      </c>
      <c r="AV30" s="31">
        <f t="shared" si="20"/>
        <v>364.94202898550725</v>
      </c>
      <c r="AW30" s="31">
        <f t="shared" si="16"/>
        <v>342.75</v>
      </c>
      <c r="AX30" s="31">
        <f t="shared" si="17"/>
        <v>1.0647469846404296</v>
      </c>
      <c r="AY30" s="31">
        <f t="shared" si="18"/>
        <v>-9.30797101449275</v>
      </c>
      <c r="AZ30" s="31">
        <f t="shared" si="19"/>
        <v>0.9091332278186389</v>
      </c>
      <c r="BA30" s="53"/>
    </row>
    <row r="31" spans="1:53" ht="12.75">
      <c r="A31" s="8" t="s">
        <v>76</v>
      </c>
      <c r="B31" s="75">
        <v>33464</v>
      </c>
      <c r="C31" s="60" t="s">
        <v>26</v>
      </c>
      <c r="D31" s="75">
        <v>33471</v>
      </c>
      <c r="E31" s="10">
        <v>427688</v>
      </c>
      <c r="F31" s="10">
        <v>1850</v>
      </c>
      <c r="G31" s="32">
        <v>0.006</v>
      </c>
      <c r="H31" s="9">
        <v>0.0043</v>
      </c>
      <c r="I31" s="35">
        <v>0.02</v>
      </c>
      <c r="J31" s="35">
        <v>0.28</v>
      </c>
      <c r="K31" s="9">
        <v>0.319</v>
      </c>
      <c r="L31" s="9">
        <v>0.293</v>
      </c>
      <c r="M31" s="9">
        <v>0.005</v>
      </c>
      <c r="N31" s="9">
        <v>0.35</v>
      </c>
      <c r="O31" s="9">
        <v>0.22</v>
      </c>
      <c r="P31" s="9">
        <v>0.26</v>
      </c>
      <c r="Q31" s="9">
        <v>1.77</v>
      </c>
      <c r="R31" s="9">
        <v>0.61</v>
      </c>
      <c r="S31" s="9">
        <v>2.5</v>
      </c>
      <c r="T31" s="9">
        <v>5.86</v>
      </c>
      <c r="U31" s="26"/>
      <c r="V31" s="10"/>
      <c r="W31" s="2"/>
      <c r="X31" s="2"/>
      <c r="Y31" s="2"/>
      <c r="Z31" s="2"/>
      <c r="AA31" s="2"/>
      <c r="AB31" s="32">
        <f t="shared" si="0"/>
        <v>0.612</v>
      </c>
      <c r="AC31" s="34">
        <f t="shared" si="1"/>
        <v>0.2142857142857143</v>
      </c>
      <c r="AD31" s="34">
        <f t="shared" si="2"/>
        <v>0.15636363636363637</v>
      </c>
      <c r="AE31" s="34">
        <f t="shared" si="3"/>
        <v>2.2222222222222223</v>
      </c>
      <c r="AF31" s="34">
        <f t="shared" si="4"/>
        <v>40</v>
      </c>
      <c r="AG31" s="34">
        <f t="shared" si="5"/>
        <v>22.78571428571429</v>
      </c>
      <c r="AH31" s="34">
        <f t="shared" si="6"/>
        <v>20.928571428571427</v>
      </c>
      <c r="AI31" s="34">
        <f t="shared" si="7"/>
        <v>0.4838709677419355</v>
      </c>
      <c r="AJ31" s="34">
        <f t="shared" si="8"/>
        <v>8.974358974358974</v>
      </c>
      <c r="AK31" s="34">
        <f t="shared" si="9"/>
        <v>11</v>
      </c>
      <c r="AL31" s="34">
        <f t="shared" si="10"/>
        <v>21.666666666666668</v>
      </c>
      <c r="AM31" s="34">
        <f t="shared" si="11"/>
        <v>76.95652173913044</v>
      </c>
      <c r="AN31" s="34">
        <f t="shared" si="12"/>
        <v>38.125</v>
      </c>
      <c r="AO31" s="34">
        <f t="shared" si="13"/>
        <v>71.42857142857143</v>
      </c>
      <c r="AP31" s="34"/>
      <c r="AQ31" s="34"/>
      <c r="AR31" s="34"/>
      <c r="AS31" s="34"/>
      <c r="AT31" s="34">
        <f t="shared" si="14"/>
        <v>1.3803842646028839</v>
      </c>
      <c r="AU31" s="34">
        <f t="shared" si="15"/>
        <v>43.714285714285715</v>
      </c>
      <c r="AV31" s="31">
        <f t="shared" si="20"/>
        <v>141.38326166587035</v>
      </c>
      <c r="AW31" s="31">
        <f t="shared" si="16"/>
        <v>130.48214285714286</v>
      </c>
      <c r="AX31" s="31">
        <f t="shared" si="17"/>
        <v>1.0835449094414589</v>
      </c>
      <c r="AY31" s="31">
        <f t="shared" si="18"/>
        <v>-11.884595476986789</v>
      </c>
      <c r="AZ31" s="31">
        <f t="shared" si="19"/>
        <v>1.077391304347826</v>
      </c>
      <c r="BA31" s="53"/>
    </row>
    <row r="32" spans="1:53" ht="12.75">
      <c r="A32" s="8" t="s">
        <v>77</v>
      </c>
      <c r="B32" s="75">
        <v>33471</v>
      </c>
      <c r="C32" s="60" t="s">
        <v>26</v>
      </c>
      <c r="D32" s="75">
        <v>33478</v>
      </c>
      <c r="E32" s="10">
        <v>427691</v>
      </c>
      <c r="F32" s="10">
        <v>935</v>
      </c>
      <c r="G32" s="9">
        <v>0.0306</v>
      </c>
      <c r="H32" s="9">
        <v>0.0244</v>
      </c>
      <c r="I32" s="35">
        <v>0.073</v>
      </c>
      <c r="J32" s="35">
        <v>0.469</v>
      </c>
      <c r="K32" s="9">
        <v>1.277</v>
      </c>
      <c r="L32" s="9">
        <v>2.919</v>
      </c>
      <c r="M32" s="9">
        <v>0.016</v>
      </c>
      <c r="N32" s="9">
        <v>0.53</v>
      </c>
      <c r="O32" s="9">
        <v>2.79</v>
      </c>
      <c r="P32" s="9">
        <v>0.61</v>
      </c>
      <c r="Q32" s="9">
        <v>3.53</v>
      </c>
      <c r="R32" s="9">
        <v>2.12</v>
      </c>
      <c r="S32" s="9">
        <v>5.03</v>
      </c>
      <c r="T32" s="9">
        <v>4.68</v>
      </c>
      <c r="U32" s="26"/>
      <c r="V32" s="10"/>
      <c r="W32" s="2"/>
      <c r="X32" s="2"/>
      <c r="Y32" s="2"/>
      <c r="Z32" s="2"/>
      <c r="AA32" s="2"/>
      <c r="AB32" s="32">
        <f t="shared" si="0"/>
        <v>4.196</v>
      </c>
      <c r="AC32" s="34">
        <f t="shared" si="1"/>
        <v>1.0928571428571427</v>
      </c>
      <c r="AD32" s="34">
        <f t="shared" si="2"/>
        <v>0.8872727272727273</v>
      </c>
      <c r="AE32" s="34">
        <f t="shared" si="3"/>
        <v>8.11111111111111</v>
      </c>
      <c r="AF32" s="34">
        <f t="shared" si="4"/>
        <v>66.99999999999999</v>
      </c>
      <c r="AG32" s="34">
        <f t="shared" si="5"/>
        <v>91.21428571428571</v>
      </c>
      <c r="AH32" s="34">
        <f t="shared" si="6"/>
        <v>208.5</v>
      </c>
      <c r="AI32" s="34">
        <f t="shared" si="7"/>
        <v>1.5483870967741937</v>
      </c>
      <c r="AJ32" s="34">
        <f t="shared" si="8"/>
        <v>13.589743589743591</v>
      </c>
      <c r="AK32" s="34">
        <f t="shared" si="9"/>
        <v>139.5</v>
      </c>
      <c r="AL32" s="34">
        <f t="shared" si="10"/>
        <v>50.833333333333336</v>
      </c>
      <c r="AM32" s="34">
        <f t="shared" si="11"/>
        <v>153.4782608695652</v>
      </c>
      <c r="AN32" s="34">
        <f t="shared" si="12"/>
        <v>132.5</v>
      </c>
      <c r="AO32" s="34">
        <f t="shared" si="13"/>
        <v>143.71428571428572</v>
      </c>
      <c r="AP32" s="34"/>
      <c r="AQ32" s="34"/>
      <c r="AR32" s="34"/>
      <c r="AS32" s="34"/>
      <c r="AT32" s="34">
        <f t="shared" si="14"/>
        <v>20.892961308540418</v>
      </c>
      <c r="AU32" s="34">
        <f t="shared" si="15"/>
        <v>299.7142857142857</v>
      </c>
      <c r="AV32" s="31">
        <f t="shared" si="20"/>
        <v>448.6156235069278</v>
      </c>
      <c r="AW32" s="31">
        <f t="shared" si="16"/>
        <v>484.7142857142857</v>
      </c>
      <c r="AX32" s="31">
        <f t="shared" si="17"/>
        <v>0.9255258958292056</v>
      </c>
      <c r="AY32" s="31">
        <f t="shared" si="18"/>
        <v>-127.31294792164357</v>
      </c>
      <c r="AZ32" s="31">
        <f t="shared" si="19"/>
        <v>1.0679401849770938</v>
      </c>
      <c r="BA32" s="53"/>
    </row>
    <row r="33" spans="1:53" ht="12.75">
      <c r="A33" s="8" t="s">
        <v>78</v>
      </c>
      <c r="B33" s="74">
        <v>33485</v>
      </c>
      <c r="C33" s="60" t="s">
        <v>26</v>
      </c>
      <c r="D33" s="75">
        <v>33492</v>
      </c>
      <c r="E33" s="10">
        <v>427694</v>
      </c>
      <c r="F33" s="10">
        <v>730</v>
      </c>
      <c r="G33" s="9">
        <v>0.0416</v>
      </c>
      <c r="H33" s="9">
        <v>0.0251</v>
      </c>
      <c r="I33" s="35">
        <v>0.09</v>
      </c>
      <c r="J33" s="35">
        <v>0.421</v>
      </c>
      <c r="K33" s="9">
        <v>1.388</v>
      </c>
      <c r="L33" s="9">
        <v>1.962</v>
      </c>
      <c r="M33" s="9">
        <v>0.045</v>
      </c>
      <c r="N33" s="9">
        <v>0.8</v>
      </c>
      <c r="O33" s="9">
        <v>1.87</v>
      </c>
      <c r="P33" s="9">
        <v>0.69</v>
      </c>
      <c r="Q33" s="9">
        <v>3.95</v>
      </c>
      <c r="R33" s="9">
        <v>2.78</v>
      </c>
      <c r="S33" s="9">
        <v>5.56</v>
      </c>
      <c r="T33" s="9">
        <v>4.66</v>
      </c>
      <c r="U33" s="26"/>
      <c r="V33" s="10"/>
      <c r="W33" s="2"/>
      <c r="X33" s="2"/>
      <c r="Y33" s="2"/>
      <c r="Z33" s="2"/>
      <c r="AA33" s="2"/>
      <c r="AB33" s="32">
        <f t="shared" si="0"/>
        <v>3.3499999999999996</v>
      </c>
      <c r="AC33" s="34">
        <f t="shared" si="1"/>
        <v>1.4857142857142858</v>
      </c>
      <c r="AD33" s="34">
        <f t="shared" si="2"/>
        <v>0.9127272727272727</v>
      </c>
      <c r="AE33" s="34">
        <f t="shared" si="3"/>
        <v>9.999999999999998</v>
      </c>
      <c r="AF33" s="34">
        <f t="shared" si="4"/>
        <v>60.142857142857146</v>
      </c>
      <c r="AG33" s="34">
        <f t="shared" si="5"/>
        <v>99.14285714285712</v>
      </c>
      <c r="AH33" s="34">
        <f t="shared" si="6"/>
        <v>140.14285714285714</v>
      </c>
      <c r="AI33" s="34">
        <f t="shared" si="7"/>
        <v>4.354838709677419</v>
      </c>
      <c r="AJ33" s="34">
        <f t="shared" si="8"/>
        <v>20.512820512820515</v>
      </c>
      <c r="AK33" s="34">
        <f t="shared" si="9"/>
        <v>93.5</v>
      </c>
      <c r="AL33" s="34">
        <f t="shared" si="10"/>
        <v>57.49999999999999</v>
      </c>
      <c r="AM33" s="34">
        <f t="shared" si="11"/>
        <v>171.73913043478262</v>
      </c>
      <c r="AN33" s="34">
        <f t="shared" si="12"/>
        <v>173.75</v>
      </c>
      <c r="AO33" s="34">
        <f t="shared" si="13"/>
        <v>158.85714285714283</v>
      </c>
      <c r="AP33" s="34"/>
      <c r="AQ33" s="34"/>
      <c r="AR33" s="34"/>
      <c r="AS33" s="34"/>
      <c r="AT33" s="34">
        <f t="shared" si="14"/>
        <v>21.877616239495527</v>
      </c>
      <c r="AU33" s="34">
        <f t="shared" si="15"/>
        <v>239.28571428571428</v>
      </c>
      <c r="AV33" s="31">
        <f t="shared" si="20"/>
        <v>442.39480809046023</v>
      </c>
      <c r="AW33" s="31">
        <f t="shared" si="16"/>
        <v>472.74999999999994</v>
      </c>
      <c r="AX33" s="31">
        <f t="shared" si="17"/>
        <v>0.9357901810480387</v>
      </c>
      <c r="AY33" s="31">
        <f t="shared" si="18"/>
        <v>-129.49804905239682</v>
      </c>
      <c r="AZ33" s="31">
        <f t="shared" si="19"/>
        <v>1.0810916484203943</v>
      </c>
      <c r="BA33" s="53"/>
    </row>
    <row r="34" spans="1:53" ht="12.75">
      <c r="A34" s="8" t="s">
        <v>79</v>
      </c>
      <c r="B34" s="75">
        <v>33492</v>
      </c>
      <c r="C34" s="60" t="s">
        <v>26</v>
      </c>
      <c r="D34" s="75">
        <v>33499</v>
      </c>
      <c r="E34" s="10">
        <v>427697</v>
      </c>
      <c r="F34" s="10">
        <v>1400</v>
      </c>
      <c r="G34" s="9">
        <v>0.199</v>
      </c>
      <c r="H34" s="9">
        <v>0.0185</v>
      </c>
      <c r="I34" s="35">
        <v>0.104</v>
      </c>
      <c r="J34" s="35">
        <v>0.269</v>
      </c>
      <c r="K34" s="9">
        <v>3.695</v>
      </c>
      <c r="L34" s="9">
        <v>4.511</v>
      </c>
      <c r="M34" s="9">
        <v>0.022</v>
      </c>
      <c r="N34" s="9">
        <v>0.96</v>
      </c>
      <c r="O34" s="9">
        <v>1.21</v>
      </c>
      <c r="P34" s="9">
        <v>1.36</v>
      </c>
      <c r="Q34" s="9">
        <v>10.8</v>
      </c>
      <c r="R34" s="9">
        <v>4.71</v>
      </c>
      <c r="S34" s="9">
        <v>17.64</v>
      </c>
      <c r="T34" s="9">
        <v>3.57</v>
      </c>
      <c r="U34" s="26"/>
      <c r="V34" s="10"/>
      <c r="W34" s="2"/>
      <c r="X34" s="2"/>
      <c r="Y34" s="2"/>
      <c r="Z34" s="2"/>
      <c r="AA34" s="2"/>
      <c r="AB34" s="32">
        <f t="shared" si="0"/>
        <v>8.206</v>
      </c>
      <c r="AC34" s="34">
        <f t="shared" si="1"/>
        <v>7.107142857142858</v>
      </c>
      <c r="AD34" s="34">
        <f t="shared" si="2"/>
        <v>0.6727272727272726</v>
      </c>
      <c r="AE34" s="34">
        <f t="shared" si="3"/>
        <v>11.555555555555555</v>
      </c>
      <c r="AF34" s="34">
        <f t="shared" si="4"/>
        <v>38.42857142857143</v>
      </c>
      <c r="AG34" s="34">
        <f t="shared" si="5"/>
        <v>263.9285714285714</v>
      </c>
      <c r="AH34" s="34">
        <f t="shared" si="6"/>
        <v>322.2142857142857</v>
      </c>
      <c r="AI34" s="34">
        <f t="shared" si="7"/>
        <v>2.129032258064516</v>
      </c>
      <c r="AJ34" s="34">
        <f t="shared" si="8"/>
        <v>24.615384615384617</v>
      </c>
      <c r="AK34" s="34">
        <f t="shared" si="9"/>
        <v>60.5</v>
      </c>
      <c r="AL34" s="34">
        <f t="shared" si="10"/>
        <v>113.33333333333334</v>
      </c>
      <c r="AM34" s="34">
        <f t="shared" si="11"/>
        <v>469.5652173913044</v>
      </c>
      <c r="AN34" s="34">
        <f t="shared" si="12"/>
        <v>294.375</v>
      </c>
      <c r="AO34" s="34">
        <f t="shared" si="13"/>
        <v>504</v>
      </c>
      <c r="AP34" s="34"/>
      <c r="AQ34" s="34"/>
      <c r="AR34" s="34"/>
      <c r="AS34" s="34"/>
      <c r="AT34" s="34">
        <f t="shared" si="14"/>
        <v>269.1534803926918</v>
      </c>
      <c r="AU34" s="34">
        <f t="shared" si="15"/>
        <v>586.1428571428571</v>
      </c>
      <c r="AV34" s="31">
        <f t="shared" si="20"/>
        <v>931.9425067685937</v>
      </c>
      <c r="AW34" s="31">
        <f t="shared" si="16"/>
        <v>1120.5892857142858</v>
      </c>
      <c r="AX34" s="31">
        <f t="shared" si="17"/>
        <v>0.8316539508715319</v>
      </c>
      <c r="AY34" s="31">
        <f t="shared" si="18"/>
        <v>-452.5753503742635</v>
      </c>
      <c r="AZ34" s="31">
        <f t="shared" si="19"/>
        <v>0.9316770186335405</v>
      </c>
      <c r="BA34" s="53"/>
    </row>
    <row r="35" spans="1:53" ht="12.75">
      <c r="A35" s="8" t="s">
        <v>80</v>
      </c>
      <c r="B35" s="75">
        <v>33499</v>
      </c>
      <c r="C35" s="60" t="s">
        <v>26</v>
      </c>
      <c r="D35" s="75">
        <v>33513</v>
      </c>
      <c r="E35" s="10">
        <v>427700</v>
      </c>
      <c r="F35" s="10">
        <v>6200</v>
      </c>
      <c r="G35" s="32">
        <v>0.006</v>
      </c>
      <c r="H35" s="9">
        <v>0.003</v>
      </c>
      <c r="I35" s="35">
        <v>0.02</v>
      </c>
      <c r="J35" s="35">
        <v>0.144</v>
      </c>
      <c r="K35" s="9">
        <v>0.197</v>
      </c>
      <c r="L35" s="9">
        <v>0.374</v>
      </c>
      <c r="M35" s="9">
        <v>0.005</v>
      </c>
      <c r="N35" s="9">
        <v>0.37</v>
      </c>
      <c r="O35" s="9">
        <v>0.29</v>
      </c>
      <c r="P35" s="9">
        <v>0.67</v>
      </c>
      <c r="Q35" s="9">
        <v>5.45</v>
      </c>
      <c r="R35" s="9">
        <v>0.79</v>
      </c>
      <c r="S35" s="9">
        <v>10.34</v>
      </c>
      <c r="T35" s="9">
        <v>5.6</v>
      </c>
      <c r="U35" s="26"/>
      <c r="V35" s="10"/>
      <c r="W35" s="2"/>
      <c r="X35" s="2"/>
      <c r="Y35" s="2"/>
      <c r="Z35" s="2"/>
      <c r="AA35" s="2"/>
      <c r="AB35" s="32">
        <f t="shared" si="0"/>
        <v>0.571</v>
      </c>
      <c r="AC35" s="34">
        <f t="shared" si="1"/>
        <v>0.2142857142857143</v>
      </c>
      <c r="AD35" s="34">
        <f t="shared" si="2"/>
        <v>0.10909090909090909</v>
      </c>
      <c r="AE35" s="34">
        <f t="shared" si="3"/>
        <v>2.2222222222222223</v>
      </c>
      <c r="AF35" s="34">
        <f t="shared" si="4"/>
        <v>20.57142857142857</v>
      </c>
      <c r="AG35" s="34">
        <f t="shared" si="5"/>
        <v>14.071428571428571</v>
      </c>
      <c r="AH35" s="34">
        <f t="shared" si="6"/>
        <v>26.714285714285715</v>
      </c>
      <c r="AI35" s="34">
        <f t="shared" si="7"/>
        <v>0.4838709677419355</v>
      </c>
      <c r="AJ35" s="34">
        <f t="shared" si="8"/>
        <v>9.487179487179487</v>
      </c>
      <c r="AK35" s="34">
        <f t="shared" si="9"/>
        <v>14.499999999999998</v>
      </c>
      <c r="AL35" s="34">
        <f t="shared" si="10"/>
        <v>55.833333333333336</v>
      </c>
      <c r="AM35" s="34">
        <f t="shared" si="11"/>
        <v>236.95652173913047</v>
      </c>
      <c r="AN35" s="34">
        <f t="shared" si="12"/>
        <v>49.375</v>
      </c>
      <c r="AO35" s="34">
        <f t="shared" si="13"/>
        <v>295.42857142857144</v>
      </c>
      <c r="AP35" s="34"/>
      <c r="AQ35" s="34"/>
      <c r="AR35" s="34"/>
      <c r="AS35" s="34"/>
      <c r="AT35" s="34">
        <f t="shared" si="14"/>
        <v>2.5118864315095824</v>
      </c>
      <c r="AU35" s="34">
        <f t="shared" si="15"/>
        <v>40.785714285714285</v>
      </c>
      <c r="AV35" s="31">
        <f t="shared" si="20"/>
        <v>330.84846313107187</v>
      </c>
      <c r="AW35" s="31">
        <f t="shared" si="16"/>
        <v>371.51785714285717</v>
      </c>
      <c r="AX35" s="31">
        <f t="shared" si="17"/>
        <v>0.8905317921336229</v>
      </c>
      <c r="AY35" s="31">
        <f t="shared" si="18"/>
        <v>-54.740822583213856</v>
      </c>
      <c r="AZ35" s="31">
        <f t="shared" si="19"/>
        <v>0.8020772012446389</v>
      </c>
      <c r="BA35" s="53"/>
    </row>
    <row r="36" spans="1:53" ht="12.75">
      <c r="A36" s="8" t="s">
        <v>81</v>
      </c>
      <c r="B36" s="75">
        <v>33513</v>
      </c>
      <c r="C36" s="60" t="s">
        <v>26</v>
      </c>
      <c r="D36" s="75">
        <v>33520</v>
      </c>
      <c r="E36" s="10">
        <v>427703</v>
      </c>
      <c r="F36" s="10">
        <v>2850</v>
      </c>
      <c r="G36" s="32">
        <v>0.006</v>
      </c>
      <c r="H36" s="9">
        <v>0.0029</v>
      </c>
      <c r="I36" s="35">
        <v>0.02</v>
      </c>
      <c r="J36" s="35">
        <v>0.102</v>
      </c>
      <c r="K36" s="9">
        <v>0.169</v>
      </c>
      <c r="L36" s="9">
        <v>0.446</v>
      </c>
      <c r="M36" s="9">
        <v>0.005</v>
      </c>
      <c r="N36" s="9">
        <v>0.47</v>
      </c>
      <c r="O36" s="9">
        <v>0.41</v>
      </c>
      <c r="P36" s="9">
        <v>0.97</v>
      </c>
      <c r="Q36" s="9">
        <v>8.07</v>
      </c>
      <c r="R36" s="9">
        <v>2.2</v>
      </c>
      <c r="S36" s="9">
        <v>13.63</v>
      </c>
      <c r="T36" s="9">
        <v>5</v>
      </c>
      <c r="U36" s="26"/>
      <c r="V36" s="10"/>
      <c r="W36" s="2"/>
      <c r="X36" s="2"/>
      <c r="Y36" s="2"/>
      <c r="Z36" s="2"/>
      <c r="AA36" s="2"/>
      <c r="AB36" s="32">
        <f t="shared" si="0"/>
        <v>0.615</v>
      </c>
      <c r="AC36" s="34">
        <f t="shared" si="1"/>
        <v>0.2142857142857143</v>
      </c>
      <c r="AD36" s="34">
        <f t="shared" si="2"/>
        <v>0.10545454545454544</v>
      </c>
      <c r="AE36" s="34">
        <f t="shared" si="3"/>
        <v>2.2222222222222223</v>
      </c>
      <c r="AF36" s="34">
        <f t="shared" si="4"/>
        <v>14.57142857142857</v>
      </c>
      <c r="AG36" s="34">
        <f t="shared" si="5"/>
        <v>12.071428571428571</v>
      </c>
      <c r="AH36" s="34">
        <f t="shared" si="6"/>
        <v>31.857142857142854</v>
      </c>
      <c r="AI36" s="34">
        <f t="shared" si="7"/>
        <v>0.4838709677419355</v>
      </c>
      <c r="AJ36" s="34">
        <f t="shared" si="8"/>
        <v>12.05128205128205</v>
      </c>
      <c r="AK36" s="34">
        <f t="shared" si="9"/>
        <v>20.499999999999996</v>
      </c>
      <c r="AL36" s="34">
        <f t="shared" si="10"/>
        <v>80.83333333333333</v>
      </c>
      <c r="AM36" s="34">
        <f t="shared" si="11"/>
        <v>350.8695652173913</v>
      </c>
      <c r="AN36" s="34">
        <f t="shared" si="12"/>
        <v>137.5</v>
      </c>
      <c r="AO36" s="34">
        <f t="shared" si="13"/>
        <v>389.42857142857144</v>
      </c>
      <c r="AP36" s="34"/>
      <c r="AQ36" s="34"/>
      <c r="AR36" s="34"/>
      <c r="AS36" s="34"/>
      <c r="AT36" s="34">
        <f t="shared" si="14"/>
        <v>10</v>
      </c>
      <c r="AU36" s="34">
        <f t="shared" si="15"/>
        <v>43.92857142857142</v>
      </c>
      <c r="AV36" s="31">
        <f t="shared" si="20"/>
        <v>476.3256091734353</v>
      </c>
      <c r="AW36" s="31">
        <f t="shared" si="16"/>
        <v>558.7857142857143</v>
      </c>
      <c r="AX36" s="31">
        <f t="shared" si="17"/>
        <v>0.8524298259527155</v>
      </c>
      <c r="AY36" s="31">
        <f t="shared" si="18"/>
        <v>-94.53153368370766</v>
      </c>
      <c r="AZ36" s="31">
        <f t="shared" si="19"/>
        <v>0.9009856773740789</v>
      </c>
      <c r="BA36" s="53"/>
    </row>
    <row r="37" spans="1:53" ht="12.75">
      <c r="A37" s="8" t="s">
        <v>82</v>
      </c>
      <c r="B37" s="75">
        <v>33520</v>
      </c>
      <c r="C37" s="60" t="s">
        <v>26</v>
      </c>
      <c r="D37" s="75">
        <v>33527</v>
      </c>
      <c r="E37" s="10">
        <v>427706</v>
      </c>
      <c r="F37" s="10">
        <v>4200</v>
      </c>
      <c r="G37" s="9">
        <v>0.071</v>
      </c>
      <c r="H37" s="9">
        <v>0.0096</v>
      </c>
      <c r="I37" s="35">
        <v>0.062</v>
      </c>
      <c r="J37" s="35">
        <v>0.102</v>
      </c>
      <c r="K37" s="9">
        <v>1.349</v>
      </c>
      <c r="L37" s="9">
        <v>1.272</v>
      </c>
      <c r="M37" s="9">
        <v>0.005</v>
      </c>
      <c r="N37" s="9">
        <v>0.39</v>
      </c>
      <c r="O37" s="9">
        <v>0.51</v>
      </c>
      <c r="P37" s="9">
        <v>0.19</v>
      </c>
      <c r="Q37" s="9">
        <v>1.2</v>
      </c>
      <c r="R37" s="9">
        <v>3.53</v>
      </c>
      <c r="S37" s="9">
        <v>1.98</v>
      </c>
      <c r="T37" s="9">
        <v>3.89</v>
      </c>
      <c r="U37" s="26"/>
      <c r="V37" s="10"/>
      <c r="W37" s="2"/>
      <c r="X37" s="2"/>
      <c r="Y37" s="2"/>
      <c r="Z37" s="2"/>
      <c r="AA37" s="2"/>
      <c r="AB37" s="32">
        <f t="shared" si="0"/>
        <v>2.621</v>
      </c>
      <c r="AC37" s="34">
        <f t="shared" si="1"/>
        <v>2.5357142857142856</v>
      </c>
      <c r="AD37" s="34">
        <f t="shared" si="2"/>
        <v>0.34909090909090906</v>
      </c>
      <c r="AE37" s="34">
        <f t="shared" si="3"/>
        <v>6.888888888888889</v>
      </c>
      <c r="AF37" s="34">
        <f t="shared" si="4"/>
        <v>14.57142857142857</v>
      </c>
      <c r="AG37" s="34">
        <f t="shared" si="5"/>
        <v>96.35714285714285</v>
      </c>
      <c r="AH37" s="34">
        <f t="shared" si="6"/>
        <v>90.85714285714286</v>
      </c>
      <c r="AI37" s="34">
        <f t="shared" si="7"/>
        <v>0.4838709677419355</v>
      </c>
      <c r="AJ37" s="34">
        <f t="shared" si="8"/>
        <v>10</v>
      </c>
      <c r="AK37" s="34">
        <f t="shared" si="9"/>
        <v>25.500000000000004</v>
      </c>
      <c r="AL37" s="34">
        <f t="shared" si="10"/>
        <v>15.833333333333334</v>
      </c>
      <c r="AM37" s="34">
        <f t="shared" si="11"/>
        <v>52.17391304347826</v>
      </c>
      <c r="AN37" s="34">
        <f t="shared" si="12"/>
        <v>220.625</v>
      </c>
      <c r="AO37" s="34">
        <f t="shared" si="13"/>
        <v>56.57142857142857</v>
      </c>
      <c r="AP37" s="34"/>
      <c r="AQ37" s="34"/>
      <c r="AR37" s="34"/>
      <c r="AS37" s="34"/>
      <c r="AT37" s="34">
        <f t="shared" si="14"/>
        <v>128.82495516931343</v>
      </c>
      <c r="AU37" s="34">
        <f t="shared" si="15"/>
        <v>187.21428571428572</v>
      </c>
      <c r="AV37" s="31">
        <f t="shared" si="20"/>
        <v>199.86438923395445</v>
      </c>
      <c r="AW37" s="31">
        <f t="shared" si="16"/>
        <v>368.05357142857144</v>
      </c>
      <c r="AX37" s="31">
        <f t="shared" si="17"/>
        <v>0.5430307019116709</v>
      </c>
      <c r="AY37" s="31">
        <f t="shared" si="18"/>
        <v>-264.5463250517598</v>
      </c>
      <c r="AZ37" s="31">
        <f t="shared" si="19"/>
        <v>0.922266139657444</v>
      </c>
      <c r="BA37" s="53"/>
    </row>
    <row r="38" spans="1:53" ht="12.75">
      <c r="A38" s="8" t="s">
        <v>83</v>
      </c>
      <c r="B38" s="75">
        <v>33527</v>
      </c>
      <c r="C38" s="60" t="s">
        <v>26</v>
      </c>
      <c r="D38" s="75">
        <v>33534</v>
      </c>
      <c r="E38" s="10">
        <v>427709</v>
      </c>
      <c r="F38" s="10">
        <v>3600</v>
      </c>
      <c r="G38" s="9">
        <v>0.0081</v>
      </c>
      <c r="H38" s="9">
        <v>0.0036</v>
      </c>
      <c r="I38" s="35">
        <v>0.02</v>
      </c>
      <c r="J38" s="35">
        <v>0.095</v>
      </c>
      <c r="K38" s="9">
        <v>0.043</v>
      </c>
      <c r="L38" s="9">
        <v>0.043</v>
      </c>
      <c r="M38" s="9">
        <v>0.005</v>
      </c>
      <c r="N38" s="9">
        <v>0.49</v>
      </c>
      <c r="O38" s="9">
        <v>0.3</v>
      </c>
      <c r="P38" s="9">
        <v>0.82</v>
      </c>
      <c r="Q38" s="9">
        <v>6.89</v>
      </c>
      <c r="R38" s="9">
        <v>0.67</v>
      </c>
      <c r="S38" s="9">
        <v>11.96</v>
      </c>
      <c r="T38" s="9">
        <v>5.44</v>
      </c>
      <c r="U38" s="26"/>
      <c r="V38" s="10"/>
      <c r="W38" s="2"/>
      <c r="X38" s="2"/>
      <c r="Y38" s="2"/>
      <c r="Z38" s="2"/>
      <c r="AA38" s="2"/>
      <c r="AB38" s="32">
        <f t="shared" si="0"/>
        <v>0.086</v>
      </c>
      <c r="AC38" s="34">
        <f t="shared" si="1"/>
        <v>0.28928571428571426</v>
      </c>
      <c r="AD38" s="34">
        <f t="shared" si="2"/>
        <v>0.1309090909090909</v>
      </c>
      <c r="AE38" s="34">
        <f t="shared" si="3"/>
        <v>2.2222222222222223</v>
      </c>
      <c r="AF38" s="34">
        <f t="shared" si="4"/>
        <v>13.571428571428571</v>
      </c>
      <c r="AG38" s="34">
        <f t="shared" si="5"/>
        <v>3.071428571428571</v>
      </c>
      <c r="AH38" s="34">
        <f t="shared" si="6"/>
        <v>3.071428571428571</v>
      </c>
      <c r="AI38" s="34">
        <f t="shared" si="7"/>
        <v>0.4838709677419355</v>
      </c>
      <c r="AJ38" s="34">
        <f t="shared" si="8"/>
        <v>12.564102564102564</v>
      </c>
      <c r="AK38" s="34">
        <f t="shared" si="9"/>
        <v>15</v>
      </c>
      <c r="AL38" s="34">
        <f t="shared" si="10"/>
        <v>68.33333333333333</v>
      </c>
      <c r="AM38" s="34">
        <f t="shared" si="11"/>
        <v>299.5652173913043</v>
      </c>
      <c r="AN38" s="34">
        <f t="shared" si="12"/>
        <v>41.875</v>
      </c>
      <c r="AO38" s="34">
        <f t="shared" si="13"/>
        <v>341.7142857142857</v>
      </c>
      <c r="AP38" s="34"/>
      <c r="AQ38" s="34"/>
      <c r="AR38" s="34"/>
      <c r="AS38" s="34"/>
      <c r="AT38" s="34">
        <f t="shared" si="14"/>
        <v>3.630780547701011</v>
      </c>
      <c r="AU38" s="34">
        <f t="shared" si="15"/>
        <v>6.142857142857142</v>
      </c>
      <c r="AV38" s="31">
        <f t="shared" si="20"/>
        <v>398.5340818601688</v>
      </c>
      <c r="AW38" s="31">
        <f t="shared" si="16"/>
        <v>386.6607142857143</v>
      </c>
      <c r="AX38" s="31">
        <f t="shared" si="17"/>
        <v>1.0307074578196764</v>
      </c>
      <c r="AY38" s="31">
        <f t="shared" si="18"/>
        <v>8.801939003025893</v>
      </c>
      <c r="AZ38" s="31">
        <f t="shared" si="19"/>
        <v>0.8766540642722116</v>
      </c>
      <c r="BA38" s="53"/>
    </row>
    <row r="39" spans="1:53" ht="12.75">
      <c r="A39" s="8" t="s">
        <v>84</v>
      </c>
      <c r="B39" s="75">
        <v>33534</v>
      </c>
      <c r="C39" s="60" t="s">
        <v>26</v>
      </c>
      <c r="D39" s="75">
        <v>33541</v>
      </c>
      <c r="E39" s="10">
        <v>427712</v>
      </c>
      <c r="F39" s="10">
        <v>3920</v>
      </c>
      <c r="G39" s="9">
        <v>0.285</v>
      </c>
      <c r="H39" s="9">
        <v>0.0147</v>
      </c>
      <c r="I39" s="35">
        <v>0.087</v>
      </c>
      <c r="J39" s="35">
        <v>0.105</v>
      </c>
      <c r="K39" s="9">
        <v>2.666</v>
      </c>
      <c r="L39" s="9">
        <v>4.076</v>
      </c>
      <c r="M39" s="9">
        <v>0.005</v>
      </c>
      <c r="N39" s="9">
        <v>0.39</v>
      </c>
      <c r="O39" s="9">
        <v>0.39</v>
      </c>
      <c r="P39" s="9">
        <v>0.24</v>
      </c>
      <c r="Q39" s="9">
        <v>1.41</v>
      </c>
      <c r="R39" s="9">
        <v>4.36</v>
      </c>
      <c r="S39" s="9">
        <v>3.44</v>
      </c>
      <c r="T39" s="37">
        <v>3.29</v>
      </c>
      <c r="U39" s="26"/>
      <c r="V39" s="10"/>
      <c r="W39" s="2"/>
      <c r="X39" s="2"/>
      <c r="Y39" s="2"/>
      <c r="Z39" s="2"/>
      <c r="AA39" s="2"/>
      <c r="AB39" s="32">
        <f t="shared" si="0"/>
        <v>6.741999999999999</v>
      </c>
      <c r="AC39" s="34">
        <f t="shared" si="1"/>
        <v>10.178571428571427</v>
      </c>
      <c r="AD39" s="34">
        <f t="shared" si="2"/>
        <v>0.5345454545454545</v>
      </c>
      <c r="AE39" s="34">
        <f t="shared" si="3"/>
        <v>9.666666666666666</v>
      </c>
      <c r="AF39" s="34">
        <f t="shared" si="4"/>
        <v>15</v>
      </c>
      <c r="AG39" s="34">
        <f t="shared" si="5"/>
        <v>190.42857142857142</v>
      </c>
      <c r="AH39" s="34">
        <f t="shared" si="6"/>
        <v>291.1428571428571</v>
      </c>
      <c r="AI39" s="34">
        <f t="shared" si="7"/>
        <v>0.4838709677419355</v>
      </c>
      <c r="AJ39" s="34">
        <f t="shared" si="8"/>
        <v>10</v>
      </c>
      <c r="AK39" s="34">
        <f t="shared" si="9"/>
        <v>19.5</v>
      </c>
      <c r="AL39" s="34">
        <f t="shared" si="10"/>
        <v>20</v>
      </c>
      <c r="AM39" s="34">
        <f t="shared" si="11"/>
        <v>61.30434782608695</v>
      </c>
      <c r="AN39" s="34">
        <f t="shared" si="12"/>
        <v>272.5</v>
      </c>
      <c r="AO39" s="34">
        <f t="shared" si="13"/>
        <v>98.28571428571428</v>
      </c>
      <c r="AP39" s="34"/>
      <c r="AQ39" s="34"/>
      <c r="AR39" s="34"/>
      <c r="AS39" s="34"/>
      <c r="AT39" s="34">
        <f t="shared" si="14"/>
        <v>512.8613839913652</v>
      </c>
      <c r="AU39" s="34">
        <f t="shared" si="15"/>
        <v>481.57142857142856</v>
      </c>
      <c r="AV39" s="31">
        <f t="shared" si="20"/>
        <v>301.2329192546584</v>
      </c>
      <c r="AW39" s="31">
        <f t="shared" si="16"/>
        <v>661.9285714285713</v>
      </c>
      <c r="AX39" s="31">
        <f t="shared" si="17"/>
        <v>0.45508372391984653</v>
      </c>
      <c r="AY39" s="31">
        <f t="shared" si="18"/>
        <v>-551.1242236024843</v>
      </c>
      <c r="AZ39" s="31">
        <f t="shared" si="19"/>
        <v>0.6237360970677452</v>
      </c>
      <c r="BA39" s="53"/>
    </row>
    <row r="40" spans="1:53" ht="12.75">
      <c r="A40" s="8" t="s">
        <v>64</v>
      </c>
      <c r="B40" s="74">
        <v>33744</v>
      </c>
      <c r="C40" s="60" t="s">
        <v>26</v>
      </c>
      <c r="D40" s="75">
        <v>33751</v>
      </c>
      <c r="E40" s="10">
        <v>434221</v>
      </c>
      <c r="F40" s="10">
        <v>2550</v>
      </c>
      <c r="G40" s="9">
        <v>0.063</v>
      </c>
      <c r="H40" s="9">
        <v>0.0074</v>
      </c>
      <c r="I40" s="35">
        <v>0.053</v>
      </c>
      <c r="J40" s="35">
        <v>0.139</v>
      </c>
      <c r="K40" s="9">
        <v>0.866</v>
      </c>
      <c r="L40" s="9">
        <v>0.769</v>
      </c>
      <c r="M40" s="9">
        <v>0.005</v>
      </c>
      <c r="N40" s="9">
        <v>0.2</v>
      </c>
      <c r="O40" s="9">
        <v>0.3</v>
      </c>
      <c r="P40" s="9">
        <v>0.14</v>
      </c>
      <c r="Q40" s="9">
        <v>1.02</v>
      </c>
      <c r="R40" s="9">
        <v>1.35</v>
      </c>
      <c r="S40" s="9">
        <v>1.13</v>
      </c>
      <c r="T40" s="9">
        <v>4.834</v>
      </c>
      <c r="U40" s="10">
        <v>14</v>
      </c>
      <c r="V40" s="10">
        <v>4</v>
      </c>
      <c r="W40" s="2"/>
      <c r="X40" s="2"/>
      <c r="Y40" s="2"/>
      <c r="Z40" s="2"/>
      <c r="AA40" s="2"/>
      <c r="AB40" s="32">
        <f t="shared" si="0"/>
        <v>1.635</v>
      </c>
      <c r="AC40" s="34">
        <f t="shared" si="1"/>
        <v>2.25</v>
      </c>
      <c r="AD40" s="34">
        <f t="shared" si="2"/>
        <v>0.2690909090909091</v>
      </c>
      <c r="AE40" s="34">
        <f t="shared" si="3"/>
        <v>5.8888888888888875</v>
      </c>
      <c r="AF40" s="34">
        <f t="shared" si="4"/>
        <v>19.857142857142858</v>
      </c>
      <c r="AG40" s="34">
        <f t="shared" si="5"/>
        <v>61.857142857142854</v>
      </c>
      <c r="AH40" s="34">
        <f t="shared" si="6"/>
        <v>54.92857142857143</v>
      </c>
      <c r="AI40" s="34">
        <f t="shared" si="7"/>
        <v>0.4838709677419355</v>
      </c>
      <c r="AJ40" s="34">
        <f t="shared" si="8"/>
        <v>5.128205128205129</v>
      </c>
      <c r="AK40" s="34">
        <f t="shared" si="9"/>
        <v>15</v>
      </c>
      <c r="AL40" s="34">
        <f t="shared" si="10"/>
        <v>11.666666666666668</v>
      </c>
      <c r="AM40" s="34">
        <f t="shared" si="11"/>
        <v>44.34782608695652</v>
      </c>
      <c r="AN40" s="34">
        <f t="shared" si="12"/>
        <v>84.375</v>
      </c>
      <c r="AO40" s="34">
        <f t="shared" si="13"/>
        <v>32.285714285714285</v>
      </c>
      <c r="AP40" s="34"/>
      <c r="AQ40" s="34"/>
      <c r="AR40" s="34"/>
      <c r="AS40" s="34"/>
      <c r="AT40" s="34">
        <f t="shared" si="14"/>
        <v>14.655478409559132</v>
      </c>
      <c r="AU40" s="34">
        <f t="shared" si="15"/>
        <v>116.78571428571428</v>
      </c>
      <c r="AV40" s="31">
        <f t="shared" si="20"/>
        <v>137.9998407389712</v>
      </c>
      <c r="AW40" s="31">
        <f t="shared" si="16"/>
        <v>171.58928571428572</v>
      </c>
      <c r="AX40" s="31">
        <f t="shared" si="17"/>
        <v>0.8042450912043279</v>
      </c>
      <c r="AY40" s="31">
        <f t="shared" si="18"/>
        <v>-95.4465878324574</v>
      </c>
      <c r="AZ40" s="31">
        <f t="shared" si="19"/>
        <v>1.3736052327818393</v>
      </c>
      <c r="BA40" s="53"/>
    </row>
    <row r="41" spans="1:53" ht="12.75">
      <c r="A41" s="8" t="s">
        <v>85</v>
      </c>
      <c r="B41" s="75">
        <v>33751</v>
      </c>
      <c r="C41" s="60" t="s">
        <v>26</v>
      </c>
      <c r="D41" s="75">
        <v>33758</v>
      </c>
      <c r="E41" s="10">
        <v>434224</v>
      </c>
      <c r="F41" s="10">
        <v>1050</v>
      </c>
      <c r="G41" s="9">
        <v>0.301</v>
      </c>
      <c r="H41" s="9">
        <v>0.071</v>
      </c>
      <c r="I41" s="39">
        <v>0.231</v>
      </c>
      <c r="J41" s="35">
        <v>0.162</v>
      </c>
      <c r="K41" s="9">
        <v>1.905</v>
      </c>
      <c r="L41" s="9">
        <v>5.7</v>
      </c>
      <c r="M41" s="9">
        <v>0.059</v>
      </c>
      <c r="N41" s="9">
        <v>0.56</v>
      </c>
      <c r="O41" s="9">
        <v>6.11</v>
      </c>
      <c r="P41" s="9">
        <v>0.93</v>
      </c>
      <c r="Q41" s="9">
        <v>2.66</v>
      </c>
      <c r="R41" s="9">
        <v>5.12</v>
      </c>
      <c r="S41" s="9">
        <v>2.92</v>
      </c>
      <c r="T41" s="9">
        <v>4.552</v>
      </c>
      <c r="U41" s="10">
        <v>15</v>
      </c>
      <c r="V41" s="10">
        <v>18</v>
      </c>
      <c r="W41" s="2"/>
      <c r="X41" s="2"/>
      <c r="Y41" s="2"/>
      <c r="Z41" s="2"/>
      <c r="AA41" s="2"/>
      <c r="AB41" s="32">
        <f t="shared" si="0"/>
        <v>7.605</v>
      </c>
      <c r="AC41" s="34">
        <f t="shared" si="1"/>
        <v>10.75</v>
      </c>
      <c r="AD41" s="34">
        <f t="shared" si="2"/>
        <v>2.5818181818181816</v>
      </c>
      <c r="AE41" s="34">
        <f t="shared" si="3"/>
        <v>25.666666666666668</v>
      </c>
      <c r="AF41" s="34">
        <f t="shared" si="4"/>
        <v>23.142857142857142</v>
      </c>
      <c r="AG41" s="34">
        <f t="shared" si="5"/>
        <v>136.07142857142856</v>
      </c>
      <c r="AH41" s="34">
        <f t="shared" si="6"/>
        <v>407.14285714285717</v>
      </c>
      <c r="AI41" s="34">
        <f t="shared" si="7"/>
        <v>5.709677419354839</v>
      </c>
      <c r="AJ41" s="34">
        <f t="shared" si="8"/>
        <v>14.358974358974361</v>
      </c>
      <c r="AK41" s="34">
        <f t="shared" si="9"/>
        <v>305.5</v>
      </c>
      <c r="AL41" s="34">
        <f t="shared" si="10"/>
        <v>77.5</v>
      </c>
      <c r="AM41" s="34">
        <f t="shared" si="11"/>
        <v>115.65217391304348</v>
      </c>
      <c r="AN41" s="34">
        <f t="shared" si="12"/>
        <v>320</v>
      </c>
      <c r="AO41" s="34">
        <f t="shared" si="13"/>
        <v>83.42857142857142</v>
      </c>
      <c r="AP41" s="34"/>
      <c r="AQ41" s="34"/>
      <c r="AR41" s="34"/>
      <c r="AS41" s="34"/>
      <c r="AT41" s="34">
        <f t="shared" si="14"/>
        <v>28.054336379517167</v>
      </c>
      <c r="AU41" s="34">
        <f t="shared" si="15"/>
        <v>543.2142857142858</v>
      </c>
      <c r="AV41" s="31">
        <f t="shared" si="20"/>
        <v>649.0825768434464</v>
      </c>
      <c r="AW41" s="31">
        <f t="shared" si="16"/>
        <v>810.5714285714286</v>
      </c>
      <c r="AX41" s="31">
        <f t="shared" si="17"/>
        <v>0.8007715963877555</v>
      </c>
      <c r="AY41" s="31">
        <f t="shared" si="18"/>
        <v>-297.5602802994107</v>
      </c>
      <c r="AZ41" s="31">
        <f t="shared" si="19"/>
        <v>1.3862418106015488</v>
      </c>
      <c r="BA41" s="53"/>
    </row>
    <row r="42" spans="1:53" ht="12.75">
      <c r="A42" s="8" t="s">
        <v>86</v>
      </c>
      <c r="B42" s="75">
        <v>33758</v>
      </c>
      <c r="C42" s="60" t="s">
        <v>26</v>
      </c>
      <c r="D42" s="75">
        <v>33765</v>
      </c>
      <c r="E42" s="10">
        <v>434227</v>
      </c>
      <c r="F42" s="10">
        <v>700</v>
      </c>
      <c r="G42" s="9">
        <v>0.176</v>
      </c>
      <c r="H42" s="9">
        <v>0.0297</v>
      </c>
      <c r="I42" s="35">
        <v>0.09</v>
      </c>
      <c r="J42" s="35">
        <v>0.165</v>
      </c>
      <c r="K42" s="9">
        <v>1.085</v>
      </c>
      <c r="L42" s="9">
        <v>2.044</v>
      </c>
      <c r="M42" s="9">
        <v>0.015</v>
      </c>
      <c r="N42" s="9">
        <v>0.99</v>
      </c>
      <c r="O42" s="9">
        <v>2.17</v>
      </c>
      <c r="P42" s="9">
        <v>1.87</v>
      </c>
      <c r="Q42" s="9">
        <v>14.52</v>
      </c>
      <c r="R42" s="9">
        <v>4.05</v>
      </c>
      <c r="S42" s="9">
        <v>23.28</v>
      </c>
      <c r="T42" s="9">
        <v>4.359</v>
      </c>
      <c r="U42" s="10">
        <v>14</v>
      </c>
      <c r="V42" s="10">
        <v>21</v>
      </c>
      <c r="W42" s="2"/>
      <c r="X42" s="2"/>
      <c r="Y42" s="2"/>
      <c r="Z42" s="2"/>
      <c r="AA42" s="2"/>
      <c r="AB42" s="32">
        <f t="shared" si="0"/>
        <v>3.129</v>
      </c>
      <c r="AC42" s="34">
        <f t="shared" si="1"/>
        <v>6.285714285714285</v>
      </c>
      <c r="AD42" s="34">
        <f t="shared" si="2"/>
        <v>1.08</v>
      </c>
      <c r="AE42" s="34">
        <f t="shared" si="3"/>
        <v>9.999999999999998</v>
      </c>
      <c r="AF42" s="34">
        <f t="shared" si="4"/>
        <v>23.571428571428573</v>
      </c>
      <c r="AG42" s="34">
        <f t="shared" si="5"/>
        <v>77.5</v>
      </c>
      <c r="AH42" s="34">
        <f t="shared" si="6"/>
        <v>146</v>
      </c>
      <c r="AI42" s="34">
        <f t="shared" si="7"/>
        <v>1.4516129032258063</v>
      </c>
      <c r="AJ42" s="34">
        <f t="shared" si="8"/>
        <v>25.384615384615383</v>
      </c>
      <c r="AK42" s="34">
        <f t="shared" si="9"/>
        <v>108.5</v>
      </c>
      <c r="AL42" s="34">
        <f t="shared" si="10"/>
        <v>155.83333333333334</v>
      </c>
      <c r="AM42" s="34">
        <f t="shared" si="11"/>
        <v>631.3043478260869</v>
      </c>
      <c r="AN42" s="34">
        <f t="shared" si="12"/>
        <v>253.125</v>
      </c>
      <c r="AO42" s="34">
        <f t="shared" si="13"/>
        <v>665.1428571428571</v>
      </c>
      <c r="AP42" s="34"/>
      <c r="AQ42" s="34"/>
      <c r="AR42" s="34"/>
      <c r="AS42" s="34"/>
      <c r="AT42" s="34">
        <f t="shared" si="14"/>
        <v>43.75221051582523</v>
      </c>
      <c r="AU42" s="34">
        <f t="shared" si="15"/>
        <v>223.5</v>
      </c>
      <c r="AV42" s="31">
        <f t="shared" si="20"/>
        <v>998.5222965440356</v>
      </c>
      <c r="AW42" s="31">
        <f t="shared" si="16"/>
        <v>1064.267857142857</v>
      </c>
      <c r="AX42" s="31">
        <f t="shared" si="17"/>
        <v>0.9382246112596855</v>
      </c>
      <c r="AY42" s="31">
        <f t="shared" si="18"/>
        <v>-143.2455605988215</v>
      </c>
      <c r="AZ42" s="31">
        <f t="shared" si="19"/>
        <v>0.9491259524876736</v>
      </c>
      <c r="BA42" s="53"/>
    </row>
    <row r="43" spans="1:53" ht="12.75">
      <c r="A43" s="8" t="s">
        <v>87</v>
      </c>
      <c r="B43" s="75">
        <v>33765</v>
      </c>
      <c r="C43" s="60" t="s">
        <v>26</v>
      </c>
      <c r="D43" s="75">
        <v>33772</v>
      </c>
      <c r="E43" s="10">
        <v>434229</v>
      </c>
      <c r="F43" s="10">
        <v>300</v>
      </c>
      <c r="G43" s="9">
        <v>0.0297</v>
      </c>
      <c r="H43" s="9">
        <v>0.0494</v>
      </c>
      <c r="I43" s="35">
        <v>0.06</v>
      </c>
      <c r="J43" s="35">
        <v>0.136</v>
      </c>
      <c r="K43" s="9">
        <v>1.07</v>
      </c>
      <c r="L43" s="9">
        <v>1.922</v>
      </c>
      <c r="M43" s="9">
        <v>0.103</v>
      </c>
      <c r="N43" s="9">
        <v>1.18</v>
      </c>
      <c r="O43" s="9">
        <v>3.07</v>
      </c>
      <c r="P43" s="9">
        <v>1.57</v>
      </c>
      <c r="Q43" s="9">
        <v>11.22</v>
      </c>
      <c r="R43" s="9">
        <v>4.18</v>
      </c>
      <c r="S43" s="9">
        <v>18.2</v>
      </c>
      <c r="T43" s="9">
        <v>5.45</v>
      </c>
      <c r="U43" s="10">
        <v>13</v>
      </c>
      <c r="V43" s="10">
        <v>15</v>
      </c>
      <c r="W43" s="2"/>
      <c r="X43" s="2"/>
      <c r="Y43" s="2"/>
      <c r="Z43" s="2"/>
      <c r="AA43" s="2"/>
      <c r="AB43" s="32">
        <f t="shared" si="0"/>
        <v>2.992</v>
      </c>
      <c r="AC43" s="34">
        <f t="shared" si="1"/>
        <v>1.0607142857142857</v>
      </c>
      <c r="AD43" s="34">
        <f t="shared" si="2"/>
        <v>1.7963636363636364</v>
      </c>
      <c r="AE43" s="34">
        <f t="shared" si="3"/>
        <v>6.666666666666666</v>
      </c>
      <c r="AF43" s="34">
        <f t="shared" si="4"/>
        <v>19.42857142857143</v>
      </c>
      <c r="AG43" s="34">
        <f t="shared" si="5"/>
        <v>76.42857142857143</v>
      </c>
      <c r="AH43" s="34">
        <f t="shared" si="6"/>
        <v>137.28571428571428</v>
      </c>
      <c r="AI43" s="34">
        <f t="shared" si="7"/>
        <v>9.96774193548387</v>
      </c>
      <c r="AJ43" s="34">
        <f t="shared" si="8"/>
        <v>30.256410256410255</v>
      </c>
      <c r="AK43" s="34">
        <f t="shared" si="9"/>
        <v>153.5</v>
      </c>
      <c r="AL43" s="34">
        <f t="shared" si="10"/>
        <v>130.83333333333334</v>
      </c>
      <c r="AM43" s="34">
        <f t="shared" si="11"/>
        <v>487.82608695652175</v>
      </c>
      <c r="AN43" s="34">
        <f t="shared" si="12"/>
        <v>261.25</v>
      </c>
      <c r="AO43" s="34">
        <f t="shared" si="13"/>
        <v>520</v>
      </c>
      <c r="AP43" s="34"/>
      <c r="AQ43" s="34"/>
      <c r="AR43" s="34"/>
      <c r="AS43" s="34"/>
      <c r="AT43" s="34">
        <f t="shared" si="14"/>
        <v>3.5481338923357533</v>
      </c>
      <c r="AU43" s="34">
        <f t="shared" si="15"/>
        <v>213.71428571428572</v>
      </c>
      <c r="AV43" s="31">
        <f t="shared" si="20"/>
        <v>878.8444019748368</v>
      </c>
      <c r="AW43" s="31">
        <f t="shared" si="16"/>
        <v>918.5357142857142</v>
      </c>
      <c r="AX43" s="31">
        <f t="shared" si="17"/>
        <v>0.9567884931488563</v>
      </c>
      <c r="AY43" s="31">
        <f t="shared" si="18"/>
        <v>-116.11988373944882</v>
      </c>
      <c r="AZ43" s="31">
        <f t="shared" si="19"/>
        <v>0.9381270903010034</v>
      </c>
      <c r="BA43" s="53"/>
    </row>
    <row r="44" spans="1:53" ht="12.75">
      <c r="A44" s="8" t="s">
        <v>88</v>
      </c>
      <c r="B44" s="75">
        <v>33772</v>
      </c>
      <c r="C44" s="60" t="s">
        <v>26</v>
      </c>
      <c r="D44" s="75">
        <v>33779</v>
      </c>
      <c r="E44" s="10">
        <v>434232</v>
      </c>
      <c r="F44" s="10">
        <v>1685</v>
      </c>
      <c r="G44" s="9">
        <v>0.0321</v>
      </c>
      <c r="H44" s="9">
        <v>0.0068</v>
      </c>
      <c r="I44" s="35">
        <v>0.0334</v>
      </c>
      <c r="J44" s="35">
        <v>0.143</v>
      </c>
      <c r="K44" s="9">
        <v>0.145</v>
      </c>
      <c r="L44" s="9">
        <v>0.292</v>
      </c>
      <c r="M44" s="9">
        <v>0.014</v>
      </c>
      <c r="N44" s="9">
        <v>0.35</v>
      </c>
      <c r="O44" s="9">
        <v>0.36</v>
      </c>
      <c r="P44" s="9">
        <v>0.7</v>
      </c>
      <c r="Q44" s="9">
        <v>5.48</v>
      </c>
      <c r="R44" s="9">
        <v>1.06</v>
      </c>
      <c r="S44" s="9">
        <v>9.13</v>
      </c>
      <c r="T44" s="9">
        <v>5.29</v>
      </c>
      <c r="U44" s="10">
        <v>15</v>
      </c>
      <c r="V44" s="10">
        <v>5</v>
      </c>
      <c r="W44" s="2"/>
      <c r="X44" s="2"/>
      <c r="Y44" s="2"/>
      <c r="Z44" s="2"/>
      <c r="AA44" s="2"/>
      <c r="AB44" s="32">
        <f t="shared" si="0"/>
        <v>0.43699999999999994</v>
      </c>
      <c r="AC44" s="34">
        <f t="shared" si="1"/>
        <v>1.1464285714285714</v>
      </c>
      <c r="AD44" s="34">
        <f t="shared" si="2"/>
        <v>0.24727272727272728</v>
      </c>
      <c r="AE44" s="34">
        <f t="shared" si="3"/>
        <v>3.711111111111111</v>
      </c>
      <c r="AF44" s="34">
        <f t="shared" si="4"/>
        <v>20.428571428571427</v>
      </c>
      <c r="AG44" s="34">
        <f t="shared" si="5"/>
        <v>10.357142857142856</v>
      </c>
      <c r="AH44" s="34">
        <f t="shared" si="6"/>
        <v>20.857142857142854</v>
      </c>
      <c r="AI44" s="34">
        <f t="shared" si="7"/>
        <v>1.3548387096774195</v>
      </c>
      <c r="AJ44" s="34">
        <f t="shared" si="8"/>
        <v>8.974358974358974</v>
      </c>
      <c r="AK44" s="34">
        <f t="shared" si="9"/>
        <v>18</v>
      </c>
      <c r="AL44" s="34">
        <f t="shared" si="10"/>
        <v>58.33333333333333</v>
      </c>
      <c r="AM44" s="34">
        <f t="shared" si="11"/>
        <v>238.2608695652174</v>
      </c>
      <c r="AN44" s="34">
        <f t="shared" si="12"/>
        <v>66.25</v>
      </c>
      <c r="AO44" s="34">
        <f t="shared" si="13"/>
        <v>260.8571428571429</v>
      </c>
      <c r="AP44" s="34"/>
      <c r="AQ44" s="34"/>
      <c r="AR44" s="34"/>
      <c r="AS44" s="34"/>
      <c r="AT44" s="34">
        <f t="shared" si="14"/>
        <v>5.128613839913649</v>
      </c>
      <c r="AU44" s="34">
        <f t="shared" si="15"/>
        <v>31.214285714285708</v>
      </c>
      <c r="AV44" s="31">
        <f t="shared" si="20"/>
        <v>333.92570473005253</v>
      </c>
      <c r="AW44" s="31">
        <f t="shared" si="16"/>
        <v>347.9642857142858</v>
      </c>
      <c r="AX44" s="31">
        <f t="shared" si="17"/>
        <v>0.9596551095598347</v>
      </c>
      <c r="AY44" s="31">
        <f t="shared" si="18"/>
        <v>-24.395723841376082</v>
      </c>
      <c r="AZ44" s="31">
        <f t="shared" si="19"/>
        <v>0.9133768274679746</v>
      </c>
      <c r="BA44" s="53"/>
    </row>
    <row r="45" spans="1:53" ht="12.75">
      <c r="A45" s="8" t="s">
        <v>89</v>
      </c>
      <c r="B45" s="75">
        <v>33779</v>
      </c>
      <c r="C45" s="60" t="s">
        <v>26</v>
      </c>
      <c r="D45" s="75">
        <v>33786</v>
      </c>
      <c r="E45" s="10">
        <v>434235</v>
      </c>
      <c r="F45" s="10">
        <v>2650</v>
      </c>
      <c r="G45" s="9">
        <v>0.0249</v>
      </c>
      <c r="H45" s="9">
        <v>0.007</v>
      </c>
      <c r="I45" s="35">
        <v>0.026</v>
      </c>
      <c r="J45" s="35">
        <v>0.151</v>
      </c>
      <c r="K45" s="9">
        <v>0.532</v>
      </c>
      <c r="L45" s="9">
        <v>0.472</v>
      </c>
      <c r="M45" s="9">
        <v>0.02</v>
      </c>
      <c r="N45" s="9">
        <v>0.3</v>
      </c>
      <c r="O45" s="9">
        <v>0.2</v>
      </c>
      <c r="P45" s="9">
        <v>0.18</v>
      </c>
      <c r="Q45" s="9">
        <v>1.11</v>
      </c>
      <c r="R45" s="9">
        <v>1</v>
      </c>
      <c r="S45" s="9">
        <v>1.81</v>
      </c>
      <c r="T45" s="9">
        <v>5.09</v>
      </c>
      <c r="U45" s="10">
        <v>15</v>
      </c>
      <c r="V45" s="10">
        <v>2</v>
      </c>
      <c r="W45" s="2"/>
      <c r="X45" s="2"/>
      <c r="Y45" s="2"/>
      <c r="Z45" s="2"/>
      <c r="AA45" s="2"/>
      <c r="AB45" s="32">
        <f t="shared" si="0"/>
        <v>1.004</v>
      </c>
      <c r="AC45" s="34">
        <f t="shared" si="1"/>
        <v>0.8892857142857142</v>
      </c>
      <c r="AD45" s="34">
        <f t="shared" si="2"/>
        <v>0.2545454545454546</v>
      </c>
      <c r="AE45" s="34">
        <f t="shared" si="3"/>
        <v>2.888888888888889</v>
      </c>
      <c r="AF45" s="34">
        <f t="shared" si="4"/>
        <v>21.571428571428573</v>
      </c>
      <c r="AG45" s="34">
        <f t="shared" si="5"/>
        <v>38</v>
      </c>
      <c r="AH45" s="34">
        <f t="shared" si="6"/>
        <v>33.71428571428571</v>
      </c>
      <c r="AI45" s="34">
        <f t="shared" si="7"/>
        <v>1.935483870967742</v>
      </c>
      <c r="AJ45" s="34">
        <f t="shared" si="8"/>
        <v>7.692307692307692</v>
      </c>
      <c r="AK45" s="34">
        <f t="shared" si="9"/>
        <v>10</v>
      </c>
      <c r="AL45" s="34">
        <f t="shared" si="10"/>
        <v>15</v>
      </c>
      <c r="AM45" s="34">
        <f t="shared" si="11"/>
        <v>48.2608695652174</v>
      </c>
      <c r="AN45" s="34">
        <f t="shared" si="12"/>
        <v>62.5</v>
      </c>
      <c r="AO45" s="34">
        <f t="shared" si="13"/>
        <v>51.714285714285715</v>
      </c>
      <c r="AP45" s="34"/>
      <c r="AQ45" s="34"/>
      <c r="AR45" s="34"/>
      <c r="AS45" s="34"/>
      <c r="AT45" s="34">
        <f t="shared" si="14"/>
        <v>8.128305161640998</v>
      </c>
      <c r="AU45" s="34">
        <f t="shared" si="15"/>
        <v>71.71428571428571</v>
      </c>
      <c r="AV45" s="31">
        <f t="shared" si="20"/>
        <v>118.95317725752508</v>
      </c>
      <c r="AW45" s="31">
        <f t="shared" si="16"/>
        <v>147.92857142857142</v>
      </c>
      <c r="AX45" s="31">
        <f t="shared" si="17"/>
        <v>0.8041257757630861</v>
      </c>
      <c r="AY45" s="31">
        <f t="shared" si="18"/>
        <v>-66.97539417104633</v>
      </c>
      <c r="AZ45" s="31">
        <f t="shared" si="19"/>
        <v>0.9332212346865243</v>
      </c>
      <c r="BA45" s="53"/>
    </row>
    <row r="46" spans="1:53" ht="12.75">
      <c r="A46" s="8" t="s">
        <v>90</v>
      </c>
      <c r="B46" s="75">
        <v>33786</v>
      </c>
      <c r="C46" s="60" t="s">
        <v>26</v>
      </c>
      <c r="D46" s="75">
        <v>33793</v>
      </c>
      <c r="E46" s="10">
        <v>434238</v>
      </c>
      <c r="F46" s="10">
        <v>1450</v>
      </c>
      <c r="G46" s="9">
        <v>0.031</v>
      </c>
      <c r="H46" s="9">
        <v>0.0087</v>
      </c>
      <c r="I46" s="35">
        <v>0.0306</v>
      </c>
      <c r="J46" s="35">
        <v>0.179</v>
      </c>
      <c r="K46" s="9">
        <v>0.44</v>
      </c>
      <c r="L46" s="9">
        <v>0.78</v>
      </c>
      <c r="M46" s="9">
        <v>0.013</v>
      </c>
      <c r="N46" s="9">
        <v>1.13</v>
      </c>
      <c r="O46" s="9">
        <v>1.06</v>
      </c>
      <c r="P46" s="9">
        <v>3.02</v>
      </c>
      <c r="Q46" s="9">
        <v>25.24</v>
      </c>
      <c r="R46" s="9">
        <v>3.05</v>
      </c>
      <c r="S46" s="9">
        <v>43.38</v>
      </c>
      <c r="T46" s="9">
        <v>5.28</v>
      </c>
      <c r="U46" s="10">
        <v>16</v>
      </c>
      <c r="V46" s="10">
        <v>19</v>
      </c>
      <c r="W46" s="2"/>
      <c r="X46" s="2"/>
      <c r="Y46" s="2"/>
      <c r="Z46" s="2"/>
      <c r="AA46" s="2"/>
      <c r="AB46" s="32">
        <f t="shared" si="0"/>
        <v>1.22</v>
      </c>
      <c r="AC46" s="34">
        <f t="shared" si="1"/>
        <v>1.1071428571428572</v>
      </c>
      <c r="AD46" s="34">
        <f t="shared" si="2"/>
        <v>0.31636363636363635</v>
      </c>
      <c r="AE46" s="34">
        <f t="shared" si="3"/>
        <v>3.3999999999999995</v>
      </c>
      <c r="AF46" s="34">
        <f t="shared" si="4"/>
        <v>25.571428571428573</v>
      </c>
      <c r="AG46" s="34">
        <f t="shared" si="5"/>
        <v>31.42857142857143</v>
      </c>
      <c r="AH46" s="34">
        <f t="shared" si="6"/>
        <v>55.714285714285715</v>
      </c>
      <c r="AI46" s="34">
        <f t="shared" si="7"/>
        <v>1.258064516129032</v>
      </c>
      <c r="AJ46" s="34">
        <f t="shared" si="8"/>
        <v>28.97435897435897</v>
      </c>
      <c r="AK46" s="34">
        <f t="shared" si="9"/>
        <v>53.00000000000001</v>
      </c>
      <c r="AL46" s="34">
        <f t="shared" si="10"/>
        <v>251.66666666666666</v>
      </c>
      <c r="AM46" s="34">
        <f t="shared" si="11"/>
        <v>1097.391304347826</v>
      </c>
      <c r="AN46" s="34">
        <f t="shared" si="12"/>
        <v>190.625</v>
      </c>
      <c r="AO46" s="34">
        <f t="shared" si="13"/>
        <v>1239.4285714285716</v>
      </c>
      <c r="AP46" s="34"/>
      <c r="AQ46" s="34"/>
      <c r="AR46" s="34"/>
      <c r="AS46" s="34"/>
      <c r="AT46" s="34">
        <f t="shared" si="14"/>
        <v>5.248074602497724</v>
      </c>
      <c r="AU46" s="34">
        <f t="shared" si="15"/>
        <v>87.14285714285714</v>
      </c>
      <c r="AV46" s="31">
        <f t="shared" si="20"/>
        <v>1462.460901417423</v>
      </c>
      <c r="AW46" s="31">
        <f t="shared" si="16"/>
        <v>1485.7678571428573</v>
      </c>
      <c r="AX46" s="31">
        <f t="shared" si="17"/>
        <v>0.9843131915841458</v>
      </c>
      <c r="AY46" s="31">
        <f t="shared" si="18"/>
        <v>-54.735527154005695</v>
      </c>
      <c r="AZ46" s="31">
        <f t="shared" si="19"/>
        <v>0.8854010062741795</v>
      </c>
      <c r="BA46" s="53"/>
    </row>
    <row r="47" spans="1:53" ht="12.75">
      <c r="A47" s="8" t="s">
        <v>91</v>
      </c>
      <c r="B47" s="75">
        <v>33793</v>
      </c>
      <c r="C47" s="60" t="s">
        <v>26</v>
      </c>
      <c r="D47" s="75">
        <v>33800</v>
      </c>
      <c r="E47" s="10">
        <v>434241</v>
      </c>
      <c r="F47" s="10">
        <v>775</v>
      </c>
      <c r="G47" s="9">
        <v>0.0288</v>
      </c>
      <c r="H47" s="9">
        <v>0.0084</v>
      </c>
      <c r="I47" s="35">
        <v>0.0286</v>
      </c>
      <c r="J47" s="35">
        <v>0.143</v>
      </c>
      <c r="K47" s="9">
        <v>0.434</v>
      </c>
      <c r="L47" s="9">
        <v>0.619</v>
      </c>
      <c r="M47" s="9">
        <v>0.005</v>
      </c>
      <c r="N47" s="9">
        <v>0.37</v>
      </c>
      <c r="O47" s="9">
        <v>0.39</v>
      </c>
      <c r="P47" s="9">
        <v>0.65</v>
      </c>
      <c r="Q47" s="9">
        <v>4.88</v>
      </c>
      <c r="R47" s="9">
        <v>1.52</v>
      </c>
      <c r="S47" s="9">
        <v>7.87</v>
      </c>
      <c r="T47" s="9">
        <v>4.75</v>
      </c>
      <c r="U47" s="10">
        <v>7</v>
      </c>
      <c r="V47" s="10">
        <v>11</v>
      </c>
      <c r="W47" s="2"/>
      <c r="X47" s="2"/>
      <c r="Y47" s="2"/>
      <c r="Z47" s="2"/>
      <c r="AA47" s="2"/>
      <c r="AB47" s="32">
        <f t="shared" si="0"/>
        <v>1.053</v>
      </c>
      <c r="AC47" s="34">
        <f t="shared" si="1"/>
        <v>1.0285714285714287</v>
      </c>
      <c r="AD47" s="34">
        <f t="shared" si="2"/>
        <v>0.3054545454545454</v>
      </c>
      <c r="AE47" s="34">
        <f t="shared" si="3"/>
        <v>3.177777777777778</v>
      </c>
      <c r="AF47" s="34">
        <f t="shared" si="4"/>
        <v>20.428571428571427</v>
      </c>
      <c r="AG47" s="34">
        <f t="shared" si="5"/>
        <v>31</v>
      </c>
      <c r="AH47" s="34">
        <f t="shared" si="6"/>
        <v>44.214285714285715</v>
      </c>
      <c r="AI47" s="34">
        <f t="shared" si="7"/>
        <v>0.4838709677419355</v>
      </c>
      <c r="AJ47" s="34">
        <f t="shared" si="8"/>
        <v>9.487179487179487</v>
      </c>
      <c r="AK47" s="34">
        <f t="shared" si="9"/>
        <v>19.5</v>
      </c>
      <c r="AL47" s="34">
        <f t="shared" si="10"/>
        <v>54.16666666666667</v>
      </c>
      <c r="AM47" s="34">
        <f t="shared" si="11"/>
        <v>212.17391304347828</v>
      </c>
      <c r="AN47" s="34">
        <f t="shared" si="12"/>
        <v>95</v>
      </c>
      <c r="AO47" s="34">
        <f t="shared" si="13"/>
        <v>224.85714285714286</v>
      </c>
      <c r="AP47" s="34"/>
      <c r="AQ47" s="34"/>
      <c r="AR47" s="34"/>
      <c r="AS47" s="34"/>
      <c r="AT47" s="34">
        <f t="shared" si="14"/>
        <v>17.782794100389236</v>
      </c>
      <c r="AU47" s="34">
        <f t="shared" si="15"/>
        <v>75.21428571428572</v>
      </c>
      <c r="AV47" s="31">
        <f t="shared" si="20"/>
        <v>326.32775919732444</v>
      </c>
      <c r="AW47" s="31">
        <f t="shared" si="16"/>
        <v>364.07142857142856</v>
      </c>
      <c r="AX47" s="31">
        <f t="shared" si="17"/>
        <v>0.8963289442343618</v>
      </c>
      <c r="AY47" s="31">
        <f t="shared" si="18"/>
        <v>-68.74366937410412</v>
      </c>
      <c r="AZ47" s="31">
        <f t="shared" si="19"/>
        <v>0.9435942765593062</v>
      </c>
      <c r="BA47" s="53"/>
    </row>
    <row r="48" spans="1:53" ht="12.75">
      <c r="A48" s="8" t="s">
        <v>92</v>
      </c>
      <c r="B48" s="75">
        <v>33800</v>
      </c>
      <c r="C48" s="60" t="s">
        <v>26</v>
      </c>
      <c r="D48" s="75">
        <v>33807</v>
      </c>
      <c r="E48" s="10">
        <v>434244</v>
      </c>
      <c r="F48" s="10">
        <v>1450</v>
      </c>
      <c r="G48" s="9">
        <v>0.0151</v>
      </c>
      <c r="H48" s="9">
        <v>0.0068</v>
      </c>
      <c r="I48" s="35">
        <v>0.0393</v>
      </c>
      <c r="J48" s="35">
        <v>0.193</v>
      </c>
      <c r="K48" s="9">
        <v>0.207</v>
      </c>
      <c r="L48" s="9">
        <v>0.654</v>
      </c>
      <c r="M48" s="9">
        <v>0.014</v>
      </c>
      <c r="N48" s="9">
        <v>0.36</v>
      </c>
      <c r="O48" s="9">
        <v>0.31</v>
      </c>
      <c r="P48" s="9">
        <v>0.45</v>
      </c>
      <c r="Q48" s="9">
        <v>3.16</v>
      </c>
      <c r="R48" s="9">
        <v>0.86</v>
      </c>
      <c r="S48" s="9">
        <v>4.82</v>
      </c>
      <c r="T48" s="9">
        <v>5.5</v>
      </c>
      <c r="U48" s="10">
        <v>9</v>
      </c>
      <c r="V48" s="10">
        <v>9</v>
      </c>
      <c r="W48" s="2"/>
      <c r="X48" s="2"/>
      <c r="Y48" s="2"/>
      <c r="Z48" s="2"/>
      <c r="AA48" s="2"/>
      <c r="AB48" s="32">
        <f t="shared" si="0"/>
        <v>0.861</v>
      </c>
      <c r="AC48" s="34">
        <f t="shared" si="1"/>
        <v>0.5392857142857143</v>
      </c>
      <c r="AD48" s="34">
        <f t="shared" si="2"/>
        <v>0.24727272727272728</v>
      </c>
      <c r="AE48" s="34">
        <f t="shared" si="3"/>
        <v>4.366666666666667</v>
      </c>
      <c r="AF48" s="34">
        <f t="shared" si="4"/>
        <v>27.571428571428573</v>
      </c>
      <c r="AG48" s="34">
        <f t="shared" si="5"/>
        <v>14.785714285714286</v>
      </c>
      <c r="AH48" s="34">
        <f t="shared" si="6"/>
        <v>46.714285714285715</v>
      </c>
      <c r="AI48" s="34">
        <f t="shared" si="7"/>
        <v>1.3548387096774195</v>
      </c>
      <c r="AJ48" s="34">
        <f t="shared" si="8"/>
        <v>9.23076923076923</v>
      </c>
      <c r="AK48" s="34">
        <f t="shared" si="9"/>
        <v>15.5</v>
      </c>
      <c r="AL48" s="34">
        <f t="shared" si="10"/>
        <v>37.5</v>
      </c>
      <c r="AM48" s="34">
        <f t="shared" si="11"/>
        <v>137.3913043478261</v>
      </c>
      <c r="AN48" s="34">
        <f t="shared" si="12"/>
        <v>53.75</v>
      </c>
      <c r="AO48" s="34">
        <f t="shared" si="13"/>
        <v>137.71428571428572</v>
      </c>
      <c r="AP48" s="34"/>
      <c r="AQ48" s="34"/>
      <c r="AR48" s="34"/>
      <c r="AS48" s="34"/>
      <c r="AT48" s="34">
        <f t="shared" si="14"/>
        <v>3.1622776601683795</v>
      </c>
      <c r="AU48" s="34">
        <f t="shared" si="15"/>
        <v>61.5</v>
      </c>
      <c r="AV48" s="31">
        <f t="shared" si="20"/>
        <v>214.40778786430963</v>
      </c>
      <c r="AW48" s="31">
        <f t="shared" si="16"/>
        <v>238.17857142857144</v>
      </c>
      <c r="AX48" s="31">
        <f t="shared" si="17"/>
        <v>0.9001976398561508</v>
      </c>
      <c r="AY48" s="31">
        <f t="shared" si="18"/>
        <v>-38.556497849976125</v>
      </c>
      <c r="AZ48" s="31">
        <f t="shared" si="19"/>
        <v>0.9976546996211437</v>
      </c>
      <c r="BA48" s="53"/>
    </row>
    <row r="49" spans="1:53" ht="12.75">
      <c r="A49" s="8" t="s">
        <v>93</v>
      </c>
      <c r="B49" s="75">
        <v>33807</v>
      </c>
      <c r="C49" s="60" t="s">
        <v>26</v>
      </c>
      <c r="D49" s="75">
        <v>33814</v>
      </c>
      <c r="E49" s="10">
        <v>436676</v>
      </c>
      <c r="F49" s="10">
        <v>1450</v>
      </c>
      <c r="G49" s="9">
        <v>0.0169</v>
      </c>
      <c r="H49" s="9">
        <v>0.0074</v>
      </c>
      <c r="I49" s="35">
        <v>0.0353</v>
      </c>
      <c r="J49" s="35">
        <v>0.121</v>
      </c>
      <c r="K49" s="9">
        <v>0.332</v>
      </c>
      <c r="L49" s="9">
        <v>0.596</v>
      </c>
      <c r="M49" s="9">
        <v>0.005</v>
      </c>
      <c r="N49" s="9">
        <v>0.31</v>
      </c>
      <c r="O49" s="9">
        <v>0.4</v>
      </c>
      <c r="P49" s="9">
        <v>0.63</v>
      </c>
      <c r="Q49" s="9">
        <v>4.73</v>
      </c>
      <c r="R49" s="9">
        <v>1.3</v>
      </c>
      <c r="S49" s="9">
        <v>7.44</v>
      </c>
      <c r="T49" s="9">
        <v>4.776</v>
      </c>
      <c r="U49" s="10">
        <v>16</v>
      </c>
      <c r="V49" s="10">
        <v>40</v>
      </c>
      <c r="W49" s="2"/>
      <c r="X49" s="2"/>
      <c r="Y49" s="2"/>
      <c r="Z49" s="2"/>
      <c r="AA49" s="2"/>
      <c r="AB49" s="32">
        <f t="shared" si="0"/>
        <v>0.9279999999999999</v>
      </c>
      <c r="AC49" s="34">
        <f t="shared" si="1"/>
        <v>0.6035714285714284</v>
      </c>
      <c r="AD49" s="34">
        <f t="shared" si="2"/>
        <v>0.2690909090909091</v>
      </c>
      <c r="AE49" s="34">
        <f t="shared" si="3"/>
        <v>3.922222222222222</v>
      </c>
      <c r="AF49" s="34">
        <f t="shared" si="4"/>
        <v>17.285714285714285</v>
      </c>
      <c r="AG49" s="34">
        <f t="shared" si="5"/>
        <v>23.714285714285715</v>
      </c>
      <c r="AH49" s="34">
        <f t="shared" si="6"/>
        <v>42.57142857142857</v>
      </c>
      <c r="AI49" s="34">
        <f t="shared" si="7"/>
        <v>0.4838709677419355</v>
      </c>
      <c r="AJ49" s="34">
        <f t="shared" si="8"/>
        <v>7.948717948717949</v>
      </c>
      <c r="AK49" s="34">
        <f t="shared" si="9"/>
        <v>20</v>
      </c>
      <c r="AL49" s="34">
        <f t="shared" si="10"/>
        <v>52.5</v>
      </c>
      <c r="AM49" s="34">
        <f t="shared" si="11"/>
        <v>205.6521739130435</v>
      </c>
      <c r="AN49" s="34">
        <f t="shared" si="12"/>
        <v>81.25</v>
      </c>
      <c r="AO49" s="34">
        <f t="shared" si="13"/>
        <v>212.57142857142858</v>
      </c>
      <c r="AP49" s="34"/>
      <c r="AQ49" s="34"/>
      <c r="AR49" s="34"/>
      <c r="AS49" s="34"/>
      <c r="AT49" s="34">
        <f t="shared" si="14"/>
        <v>16.74942876026439</v>
      </c>
      <c r="AU49" s="34">
        <f t="shared" si="15"/>
        <v>66.28571428571428</v>
      </c>
      <c r="AV49" s="31">
        <f t="shared" si="20"/>
        <v>309.8151775760472</v>
      </c>
      <c r="AW49" s="31">
        <f t="shared" si="16"/>
        <v>336.39285714285717</v>
      </c>
      <c r="AX49" s="31">
        <f t="shared" si="17"/>
        <v>0.9209921405806689</v>
      </c>
      <c r="AY49" s="31">
        <f t="shared" si="18"/>
        <v>-50.29196528109571</v>
      </c>
      <c r="AZ49" s="31">
        <f t="shared" si="19"/>
        <v>0.9674497428705002</v>
      </c>
      <c r="BA49" s="53"/>
    </row>
    <row r="50" spans="1:53" ht="12.75">
      <c r="A50" s="8" t="s">
        <v>94</v>
      </c>
      <c r="B50" s="75">
        <v>33814</v>
      </c>
      <c r="C50" s="60" t="s">
        <v>26</v>
      </c>
      <c r="D50" s="75">
        <v>33821</v>
      </c>
      <c r="E50" s="10">
        <v>436679</v>
      </c>
      <c r="F50" s="10">
        <v>2700</v>
      </c>
      <c r="G50" s="9">
        <v>0.0101</v>
      </c>
      <c r="H50" s="9">
        <v>0.0043</v>
      </c>
      <c r="I50" s="35">
        <v>0.0213</v>
      </c>
      <c r="J50" s="35">
        <v>0.074</v>
      </c>
      <c r="K50" s="9">
        <v>0.189</v>
      </c>
      <c r="L50" s="9">
        <v>0.333</v>
      </c>
      <c r="M50" s="9">
        <v>0.015</v>
      </c>
      <c r="N50" s="9">
        <v>0.17</v>
      </c>
      <c r="O50" s="9">
        <v>0.16</v>
      </c>
      <c r="P50" s="9">
        <v>0.17</v>
      </c>
      <c r="Q50" s="9">
        <v>1.06</v>
      </c>
      <c r="R50" s="9">
        <v>0.59</v>
      </c>
      <c r="S50" s="9">
        <v>1.84</v>
      </c>
      <c r="T50" s="9">
        <v>5.86</v>
      </c>
      <c r="U50" s="10">
        <v>7</v>
      </c>
      <c r="V50" s="10">
        <v>14</v>
      </c>
      <c r="W50" s="2"/>
      <c r="X50" s="2"/>
      <c r="Y50" s="2"/>
      <c r="Z50" s="2"/>
      <c r="AA50" s="2"/>
      <c r="AB50" s="32">
        <f t="shared" si="0"/>
        <v>0.522</v>
      </c>
      <c r="AC50" s="34">
        <f t="shared" si="1"/>
        <v>0.3607142857142857</v>
      </c>
      <c r="AD50" s="34">
        <f t="shared" si="2"/>
        <v>0.15636363636363637</v>
      </c>
      <c r="AE50" s="34">
        <f t="shared" si="3"/>
        <v>2.3666666666666667</v>
      </c>
      <c r="AF50" s="34">
        <f t="shared" si="4"/>
        <v>10.57142857142857</v>
      </c>
      <c r="AG50" s="34">
        <f t="shared" si="5"/>
        <v>13.5</v>
      </c>
      <c r="AH50" s="34">
        <f t="shared" si="6"/>
        <v>23.78571428571429</v>
      </c>
      <c r="AI50" s="34">
        <f t="shared" si="7"/>
        <v>1.4516129032258063</v>
      </c>
      <c r="AJ50" s="34">
        <f t="shared" si="8"/>
        <v>4.3589743589743595</v>
      </c>
      <c r="AK50" s="34">
        <f t="shared" si="9"/>
        <v>8</v>
      </c>
      <c r="AL50" s="34">
        <f t="shared" si="10"/>
        <v>14.166666666666668</v>
      </c>
      <c r="AM50" s="34">
        <f t="shared" si="11"/>
        <v>46.08695652173913</v>
      </c>
      <c r="AN50" s="34">
        <f t="shared" si="12"/>
        <v>36.875</v>
      </c>
      <c r="AO50" s="34">
        <f t="shared" si="13"/>
        <v>52.57142857142858</v>
      </c>
      <c r="AP50" s="34"/>
      <c r="AQ50" s="34"/>
      <c r="AR50" s="34"/>
      <c r="AS50" s="34"/>
      <c r="AT50" s="34">
        <f t="shared" si="14"/>
        <v>1.3803842646028839</v>
      </c>
      <c r="AU50" s="34">
        <f t="shared" si="15"/>
        <v>37.28571428571429</v>
      </c>
      <c r="AV50" s="31">
        <f t="shared" si="20"/>
        <v>86.11259754738015</v>
      </c>
      <c r="AW50" s="31">
        <f t="shared" si="16"/>
        <v>113.23214285714286</v>
      </c>
      <c r="AX50" s="31">
        <f t="shared" si="17"/>
        <v>0.7604960515144753</v>
      </c>
      <c r="AY50" s="31">
        <f t="shared" si="18"/>
        <v>-40.6195453097627</v>
      </c>
      <c r="AZ50" s="31">
        <f t="shared" si="19"/>
        <v>0.8766540642722117</v>
      </c>
      <c r="BA50" s="53"/>
    </row>
    <row r="51" spans="1:53" ht="12.75">
      <c r="A51" s="8" t="s">
        <v>95</v>
      </c>
      <c r="B51" s="75">
        <v>33821</v>
      </c>
      <c r="C51" s="60" t="s">
        <v>26</v>
      </c>
      <c r="D51" s="75">
        <v>33828</v>
      </c>
      <c r="E51" s="10">
        <v>437664</v>
      </c>
      <c r="F51" s="10">
        <v>2200</v>
      </c>
      <c r="G51" s="32">
        <v>0.006</v>
      </c>
      <c r="H51" s="9">
        <v>0.0035</v>
      </c>
      <c r="I51" s="35">
        <v>0.02</v>
      </c>
      <c r="J51" s="35">
        <v>0.085</v>
      </c>
      <c r="K51" s="9">
        <v>0.132</v>
      </c>
      <c r="L51" s="9">
        <v>0.396</v>
      </c>
      <c r="M51" s="9">
        <v>0.005</v>
      </c>
      <c r="N51" s="9">
        <v>0.18</v>
      </c>
      <c r="O51" s="9">
        <v>0.23</v>
      </c>
      <c r="P51" s="9">
        <v>0.34</v>
      </c>
      <c r="Q51" s="9">
        <v>2.77</v>
      </c>
      <c r="R51" s="9">
        <v>0.69</v>
      </c>
      <c r="S51" s="9">
        <v>4.02</v>
      </c>
      <c r="T51" s="9">
        <v>4.926</v>
      </c>
      <c r="U51" s="10">
        <v>14</v>
      </c>
      <c r="V51" s="10">
        <v>24</v>
      </c>
      <c r="W51" s="2"/>
      <c r="X51" s="2"/>
      <c r="Y51" s="2"/>
      <c r="Z51" s="2"/>
      <c r="AA51" s="2"/>
      <c r="AB51" s="32">
        <f t="shared" si="0"/>
        <v>0.528</v>
      </c>
      <c r="AC51" s="34">
        <f t="shared" si="1"/>
        <v>0.2142857142857143</v>
      </c>
      <c r="AD51" s="34">
        <f t="shared" si="2"/>
        <v>0.1272727272727273</v>
      </c>
      <c r="AE51" s="34">
        <f t="shared" si="3"/>
        <v>2.2222222222222223</v>
      </c>
      <c r="AF51" s="34">
        <f t="shared" si="4"/>
        <v>12.142857142857144</v>
      </c>
      <c r="AG51" s="34">
        <f t="shared" si="5"/>
        <v>9.428571428571429</v>
      </c>
      <c r="AH51" s="34">
        <f t="shared" si="6"/>
        <v>28.285714285714285</v>
      </c>
      <c r="AI51" s="34">
        <f t="shared" si="7"/>
        <v>0.4838709677419355</v>
      </c>
      <c r="AJ51" s="34">
        <f t="shared" si="8"/>
        <v>4.615384615384615</v>
      </c>
      <c r="AK51" s="34">
        <f t="shared" si="9"/>
        <v>11.5</v>
      </c>
      <c r="AL51" s="34">
        <f t="shared" si="10"/>
        <v>28.333333333333336</v>
      </c>
      <c r="AM51" s="34">
        <f t="shared" si="11"/>
        <v>120.43478260869566</v>
      </c>
      <c r="AN51" s="34">
        <f t="shared" si="12"/>
        <v>43.125</v>
      </c>
      <c r="AO51" s="34">
        <f t="shared" si="13"/>
        <v>114.85714285714283</v>
      </c>
      <c r="AP51" s="34"/>
      <c r="AQ51" s="34"/>
      <c r="AR51" s="34"/>
      <c r="AS51" s="34"/>
      <c r="AT51" s="34">
        <f t="shared" si="14"/>
        <v>11.857687481671597</v>
      </c>
      <c r="AU51" s="34">
        <f t="shared" si="15"/>
        <v>37.714285714285715</v>
      </c>
      <c r="AV51" s="31">
        <f t="shared" si="20"/>
        <v>174.31207198598503</v>
      </c>
      <c r="AW51" s="31">
        <f t="shared" si="16"/>
        <v>186.2678571428571</v>
      </c>
      <c r="AX51" s="31">
        <f t="shared" si="17"/>
        <v>0.9358140189066402</v>
      </c>
      <c r="AY51" s="31">
        <f t="shared" si="18"/>
        <v>-21.3843565854435</v>
      </c>
      <c r="AZ51" s="31">
        <f t="shared" si="19"/>
        <v>1.04856154012546</v>
      </c>
      <c r="BA51" s="53"/>
    </row>
    <row r="52" spans="1:53" ht="12.75">
      <c r="A52" s="8" t="s">
        <v>96</v>
      </c>
      <c r="B52" s="75">
        <v>33828</v>
      </c>
      <c r="C52" s="60" t="s">
        <v>26</v>
      </c>
      <c r="D52" s="75">
        <v>33835</v>
      </c>
      <c r="E52" s="10">
        <v>437667</v>
      </c>
      <c r="F52" s="10">
        <v>2700</v>
      </c>
      <c r="G52" s="32">
        <v>0.006</v>
      </c>
      <c r="H52" s="9">
        <v>0.0032</v>
      </c>
      <c r="I52" s="35">
        <v>0.02</v>
      </c>
      <c r="J52" s="35">
        <v>0.105</v>
      </c>
      <c r="K52" s="9">
        <v>0.321</v>
      </c>
      <c r="L52" s="9">
        <v>0.417</v>
      </c>
      <c r="M52" s="9">
        <v>0.005</v>
      </c>
      <c r="N52" s="9">
        <v>0.31</v>
      </c>
      <c r="O52" s="9">
        <v>0.37</v>
      </c>
      <c r="P52" s="9">
        <v>0.72</v>
      </c>
      <c r="Q52" s="9">
        <v>6.06</v>
      </c>
      <c r="R52" s="9">
        <v>0.99</v>
      </c>
      <c r="S52" s="9">
        <v>9.55</v>
      </c>
      <c r="T52" s="9">
        <v>5.17</v>
      </c>
      <c r="U52" s="10">
        <v>12</v>
      </c>
      <c r="V52" s="10">
        <v>39</v>
      </c>
      <c r="W52" s="2"/>
      <c r="X52" s="2"/>
      <c r="Y52" s="2"/>
      <c r="Z52" s="2"/>
      <c r="AA52" s="2"/>
      <c r="AB52" s="32">
        <f t="shared" si="0"/>
        <v>0.738</v>
      </c>
      <c r="AC52" s="34">
        <f t="shared" si="1"/>
        <v>0.2142857142857143</v>
      </c>
      <c r="AD52" s="34">
        <f t="shared" si="2"/>
        <v>0.11636363636363638</v>
      </c>
      <c r="AE52" s="34">
        <f t="shared" si="3"/>
        <v>2.2222222222222223</v>
      </c>
      <c r="AF52" s="34">
        <f t="shared" si="4"/>
        <v>15</v>
      </c>
      <c r="AG52" s="34">
        <f t="shared" si="5"/>
        <v>22.92857142857143</v>
      </c>
      <c r="AH52" s="34">
        <f t="shared" si="6"/>
        <v>29.785714285714285</v>
      </c>
      <c r="AI52" s="34">
        <f t="shared" si="7"/>
        <v>0.4838709677419355</v>
      </c>
      <c r="AJ52" s="34">
        <f t="shared" si="8"/>
        <v>7.948717948717949</v>
      </c>
      <c r="AK52" s="34">
        <f t="shared" si="9"/>
        <v>18.5</v>
      </c>
      <c r="AL52" s="34">
        <f t="shared" si="10"/>
        <v>60</v>
      </c>
      <c r="AM52" s="34">
        <f t="shared" si="11"/>
        <v>263.4782608695652</v>
      </c>
      <c r="AN52" s="34">
        <f t="shared" si="12"/>
        <v>61.875</v>
      </c>
      <c r="AO52" s="34">
        <f t="shared" si="13"/>
        <v>272.85714285714283</v>
      </c>
      <c r="AP52" s="34"/>
      <c r="AQ52" s="34"/>
      <c r="AR52" s="34"/>
      <c r="AS52" s="34"/>
      <c r="AT52" s="34">
        <f t="shared" si="14"/>
        <v>6.760829753919819</v>
      </c>
      <c r="AU52" s="34">
        <f t="shared" si="15"/>
        <v>52.714285714285715</v>
      </c>
      <c r="AV52" s="31">
        <f t="shared" si="20"/>
        <v>372.8555502468546</v>
      </c>
      <c r="AW52" s="31">
        <f t="shared" si="16"/>
        <v>364.5178571428571</v>
      </c>
      <c r="AX52" s="31">
        <f t="shared" si="17"/>
        <v>1.0228732089268535</v>
      </c>
      <c r="AY52" s="31">
        <f t="shared" si="18"/>
        <v>-14.590878324573964</v>
      </c>
      <c r="AZ52" s="31">
        <f t="shared" si="19"/>
        <v>0.9656271340769406</v>
      </c>
      <c r="BA52" s="53"/>
    </row>
    <row r="53" spans="1:53" ht="12.75">
      <c r="A53" s="8" t="s">
        <v>97</v>
      </c>
      <c r="B53" s="75">
        <v>33835</v>
      </c>
      <c r="C53" s="60" t="s">
        <v>26</v>
      </c>
      <c r="D53" s="75">
        <v>33842</v>
      </c>
      <c r="E53" s="10">
        <v>437670</v>
      </c>
      <c r="F53" s="10">
        <v>2200</v>
      </c>
      <c r="G53" s="9">
        <v>0.059</v>
      </c>
      <c r="H53" s="9">
        <v>0.0093</v>
      </c>
      <c r="I53" s="35">
        <v>0.0378</v>
      </c>
      <c r="J53" s="35">
        <v>0.082</v>
      </c>
      <c r="K53" s="9">
        <v>0.749</v>
      </c>
      <c r="L53" s="9">
        <v>1.329</v>
      </c>
      <c r="M53" s="9">
        <v>0.01</v>
      </c>
      <c r="N53" s="9">
        <v>0.3</v>
      </c>
      <c r="O53" s="9">
        <v>0.5</v>
      </c>
      <c r="P53" s="9">
        <v>0.37</v>
      </c>
      <c r="Q53" s="9">
        <v>2.68</v>
      </c>
      <c r="R53" s="9">
        <v>2</v>
      </c>
      <c r="S53" s="9">
        <v>1.33</v>
      </c>
      <c r="T53" s="9">
        <v>4.143</v>
      </c>
      <c r="U53" s="10">
        <v>13</v>
      </c>
      <c r="V53" s="10">
        <v>53</v>
      </c>
      <c r="W53" s="2"/>
      <c r="X53" s="2"/>
      <c r="Y53" s="2"/>
      <c r="Z53" s="2"/>
      <c r="AA53" s="2"/>
      <c r="AB53" s="32">
        <f t="shared" si="0"/>
        <v>2.078</v>
      </c>
      <c r="AC53" s="34">
        <f t="shared" si="1"/>
        <v>2.1071428571428568</v>
      </c>
      <c r="AD53" s="34">
        <f t="shared" si="2"/>
        <v>0.33818181818181814</v>
      </c>
      <c r="AE53" s="34">
        <f t="shared" si="3"/>
        <v>4.2</v>
      </c>
      <c r="AF53" s="34">
        <f t="shared" si="4"/>
        <v>11.714285714285715</v>
      </c>
      <c r="AG53" s="34">
        <f t="shared" si="5"/>
        <v>53.5</v>
      </c>
      <c r="AH53" s="34">
        <f t="shared" si="6"/>
        <v>94.92857142857143</v>
      </c>
      <c r="AI53" s="34">
        <f t="shared" si="7"/>
        <v>0.967741935483871</v>
      </c>
      <c r="AJ53" s="34">
        <f t="shared" si="8"/>
        <v>7.692307692307692</v>
      </c>
      <c r="AK53" s="34">
        <f t="shared" si="9"/>
        <v>25</v>
      </c>
      <c r="AL53" s="34">
        <f t="shared" si="10"/>
        <v>30.833333333333336</v>
      </c>
      <c r="AM53" s="34">
        <f t="shared" si="11"/>
        <v>116.52173913043478</v>
      </c>
      <c r="AN53" s="34">
        <f t="shared" si="12"/>
        <v>125</v>
      </c>
      <c r="AO53" s="34">
        <f t="shared" si="13"/>
        <v>38</v>
      </c>
      <c r="AP53" s="34"/>
      <c r="AQ53" s="34"/>
      <c r="AR53" s="34"/>
      <c r="AS53" s="34"/>
      <c r="AT53" s="34">
        <f t="shared" si="14"/>
        <v>71.94489780036999</v>
      </c>
      <c r="AU53" s="34">
        <f t="shared" si="15"/>
        <v>148.42857142857144</v>
      </c>
      <c r="AV53" s="31">
        <f t="shared" si="20"/>
        <v>233.5473801560758</v>
      </c>
      <c r="AW53" s="31">
        <f t="shared" si="16"/>
        <v>257.92857142857144</v>
      </c>
      <c r="AX53" s="31">
        <f t="shared" si="17"/>
        <v>0.905473088392429</v>
      </c>
      <c r="AY53" s="31">
        <f t="shared" si="18"/>
        <v>-77.88119127249564</v>
      </c>
      <c r="AZ53" s="31">
        <f t="shared" si="19"/>
        <v>3.066361556064073</v>
      </c>
      <c r="BA53" s="53"/>
    </row>
    <row r="54" spans="1:53" ht="12.75">
      <c r="A54" s="8" t="s">
        <v>98</v>
      </c>
      <c r="B54" s="75">
        <v>33842</v>
      </c>
      <c r="C54" s="60" t="s">
        <v>26</v>
      </c>
      <c r="D54" s="75">
        <v>33849</v>
      </c>
      <c r="E54" s="10">
        <v>437673</v>
      </c>
      <c r="F54" s="10">
        <v>3900</v>
      </c>
      <c r="G54" s="32">
        <v>0.006</v>
      </c>
      <c r="H54" s="32">
        <v>0.002</v>
      </c>
      <c r="I54" s="35">
        <v>0.02</v>
      </c>
      <c r="J54" s="35">
        <v>0.065</v>
      </c>
      <c r="K54" s="9">
        <v>0.024</v>
      </c>
      <c r="L54" s="9">
        <v>0.144</v>
      </c>
      <c r="M54" s="9">
        <v>0.005</v>
      </c>
      <c r="N54" s="9">
        <v>0.1</v>
      </c>
      <c r="O54" s="9">
        <v>0.08</v>
      </c>
      <c r="P54" s="9">
        <v>0.14</v>
      </c>
      <c r="Q54" s="9">
        <v>1.14</v>
      </c>
      <c r="R54" s="9">
        <v>0.36</v>
      </c>
      <c r="S54" s="9">
        <v>0.4</v>
      </c>
      <c r="T54" s="9">
        <v>5.18</v>
      </c>
      <c r="U54" s="10">
        <v>14</v>
      </c>
      <c r="V54" s="10">
        <v>11</v>
      </c>
      <c r="W54" s="2"/>
      <c r="X54" s="2"/>
      <c r="Y54" s="2"/>
      <c r="Z54" s="2"/>
      <c r="AA54" s="2"/>
      <c r="AB54" s="32">
        <f t="shared" si="0"/>
        <v>0.16799999999999998</v>
      </c>
      <c r="AC54" s="34">
        <f t="shared" si="1"/>
        <v>0.2142857142857143</v>
      </c>
      <c r="AD54" s="34">
        <f t="shared" si="2"/>
        <v>0.07272727272727272</v>
      </c>
      <c r="AE54" s="34">
        <f t="shared" si="3"/>
        <v>2.2222222222222223</v>
      </c>
      <c r="AF54" s="34">
        <f t="shared" si="4"/>
        <v>9.285714285714286</v>
      </c>
      <c r="AG54" s="34">
        <f t="shared" si="5"/>
        <v>1.7142857142857144</v>
      </c>
      <c r="AH54" s="34">
        <f t="shared" si="6"/>
        <v>10.285714285714285</v>
      </c>
      <c r="AI54" s="34">
        <f t="shared" si="7"/>
        <v>0.4838709677419355</v>
      </c>
      <c r="AJ54" s="34">
        <f t="shared" si="8"/>
        <v>2.5641025641025643</v>
      </c>
      <c r="AK54" s="34">
        <f t="shared" si="9"/>
        <v>4</v>
      </c>
      <c r="AL54" s="34">
        <f t="shared" si="10"/>
        <v>11.666666666666668</v>
      </c>
      <c r="AM54" s="34">
        <f t="shared" si="11"/>
        <v>49.565217391304344</v>
      </c>
      <c r="AN54" s="34">
        <f t="shared" si="12"/>
        <v>22.5</v>
      </c>
      <c r="AO54" s="34">
        <f t="shared" si="13"/>
        <v>11.428571428571429</v>
      </c>
      <c r="AP54" s="34"/>
      <c r="AQ54" s="34"/>
      <c r="AR54" s="34"/>
      <c r="AS54" s="34"/>
      <c r="AT54" s="34">
        <f t="shared" si="14"/>
        <v>6.6069344800759655</v>
      </c>
      <c r="AU54" s="34">
        <f t="shared" si="15"/>
        <v>12</v>
      </c>
      <c r="AV54" s="31">
        <f t="shared" si="20"/>
        <v>69.5102723363593</v>
      </c>
      <c r="AW54" s="31">
        <f t="shared" si="16"/>
        <v>44.214285714285715</v>
      </c>
      <c r="AX54" s="31">
        <f t="shared" si="17"/>
        <v>1.5721224761050567</v>
      </c>
      <c r="AY54" s="31">
        <f t="shared" si="18"/>
        <v>23.581700907787855</v>
      </c>
      <c r="AZ54" s="31">
        <f t="shared" si="19"/>
        <v>4.33695652173913</v>
      </c>
      <c r="BA54" s="53"/>
    </row>
    <row r="55" spans="1:53" ht="12.75">
      <c r="A55" s="8" t="s">
        <v>99</v>
      </c>
      <c r="B55" s="75">
        <v>33849</v>
      </c>
      <c r="C55" s="60" t="s">
        <v>26</v>
      </c>
      <c r="D55" s="75">
        <v>33856</v>
      </c>
      <c r="E55" s="10">
        <v>438613</v>
      </c>
      <c r="F55" s="10">
        <v>3900</v>
      </c>
      <c r="G55" s="32">
        <v>0.006</v>
      </c>
      <c r="H55" s="9">
        <v>0.0025</v>
      </c>
      <c r="I55" s="35">
        <v>0.02</v>
      </c>
      <c r="J55" s="35">
        <v>0.0467</v>
      </c>
      <c r="K55" s="9">
        <v>0.051</v>
      </c>
      <c r="L55" s="9">
        <v>0.192</v>
      </c>
      <c r="M55" s="9">
        <v>0.005</v>
      </c>
      <c r="N55" s="9">
        <v>0.17</v>
      </c>
      <c r="O55" s="9">
        <v>0.18</v>
      </c>
      <c r="P55" s="9">
        <v>0.41</v>
      </c>
      <c r="Q55" s="9">
        <v>3.24</v>
      </c>
      <c r="R55" s="9">
        <v>0.59</v>
      </c>
      <c r="S55" s="9">
        <v>5.58</v>
      </c>
      <c r="T55" s="9">
        <v>5.24</v>
      </c>
      <c r="U55" s="10">
        <v>8</v>
      </c>
      <c r="V55" s="10">
        <v>24</v>
      </c>
      <c r="W55" s="2"/>
      <c r="X55" s="2"/>
      <c r="Y55" s="2"/>
      <c r="Z55" s="2"/>
      <c r="AA55" s="2"/>
      <c r="AB55" s="32">
        <f t="shared" si="0"/>
        <v>0.243</v>
      </c>
      <c r="AC55" s="34">
        <f t="shared" si="1"/>
        <v>0.2142857142857143</v>
      </c>
      <c r="AD55" s="34">
        <f t="shared" si="2"/>
        <v>0.09090909090909091</v>
      </c>
      <c r="AE55" s="34">
        <f t="shared" si="3"/>
        <v>2.2222222222222223</v>
      </c>
      <c r="AF55" s="34">
        <f t="shared" si="4"/>
        <v>6.671428571428571</v>
      </c>
      <c r="AG55" s="34">
        <f t="shared" si="5"/>
        <v>3.6428571428571423</v>
      </c>
      <c r="AH55" s="34">
        <f t="shared" si="6"/>
        <v>13.714285714285715</v>
      </c>
      <c r="AI55" s="34">
        <f t="shared" si="7"/>
        <v>0.4838709677419355</v>
      </c>
      <c r="AJ55" s="34">
        <f t="shared" si="8"/>
        <v>4.3589743589743595</v>
      </c>
      <c r="AK55" s="34">
        <f t="shared" si="9"/>
        <v>9</v>
      </c>
      <c r="AL55" s="34">
        <f t="shared" si="10"/>
        <v>34.166666666666664</v>
      </c>
      <c r="AM55" s="34">
        <f t="shared" si="11"/>
        <v>140.8695652173913</v>
      </c>
      <c r="AN55" s="34">
        <f t="shared" si="12"/>
        <v>36.875</v>
      </c>
      <c r="AO55" s="34">
        <f t="shared" si="13"/>
        <v>159.42857142857142</v>
      </c>
      <c r="AP55" s="34"/>
      <c r="AQ55" s="34"/>
      <c r="AR55" s="34"/>
      <c r="AS55" s="34"/>
      <c r="AT55" s="34">
        <f t="shared" si="14"/>
        <v>5.754399373371567</v>
      </c>
      <c r="AU55" s="34">
        <f t="shared" si="15"/>
        <v>17.357142857142858</v>
      </c>
      <c r="AV55" s="31">
        <f t="shared" si="20"/>
        <v>192.03806338588947</v>
      </c>
      <c r="AW55" s="31">
        <f t="shared" si="16"/>
        <v>210.01785714285714</v>
      </c>
      <c r="AX55" s="31">
        <f t="shared" si="17"/>
        <v>0.9143892143193445</v>
      </c>
      <c r="AY55" s="31">
        <f t="shared" si="18"/>
        <v>-21.622650899824805</v>
      </c>
      <c r="AZ55" s="31">
        <f t="shared" si="19"/>
        <v>0.8835904628330997</v>
      </c>
      <c r="BA55" s="53"/>
    </row>
    <row r="56" spans="1:53" ht="12.75">
      <c r="A56" s="8" t="s">
        <v>100</v>
      </c>
      <c r="B56" s="75">
        <v>33856</v>
      </c>
      <c r="C56" s="60" t="s">
        <v>26</v>
      </c>
      <c r="D56" s="75">
        <v>33863</v>
      </c>
      <c r="E56" s="10">
        <v>438616</v>
      </c>
      <c r="F56" s="10">
        <v>1950</v>
      </c>
      <c r="G56" s="9">
        <v>0.0301</v>
      </c>
      <c r="H56" s="9">
        <v>0.0107</v>
      </c>
      <c r="I56" s="35">
        <v>0.0462</v>
      </c>
      <c r="J56" s="35">
        <v>0.061</v>
      </c>
      <c r="K56" s="9">
        <v>1.28</v>
      </c>
      <c r="L56" s="9">
        <v>1.949</v>
      </c>
      <c r="M56" s="9">
        <v>0.005</v>
      </c>
      <c r="N56" s="9">
        <v>0.45</v>
      </c>
      <c r="O56" s="9">
        <v>1.02</v>
      </c>
      <c r="P56" s="9">
        <v>0.96</v>
      </c>
      <c r="Q56" s="9">
        <v>7.46</v>
      </c>
      <c r="R56" s="9">
        <v>2.09</v>
      </c>
      <c r="S56" s="9">
        <v>12.4</v>
      </c>
      <c r="T56" s="9">
        <v>4.451</v>
      </c>
      <c r="U56" s="10">
        <v>8</v>
      </c>
      <c r="V56" s="10">
        <v>74</v>
      </c>
      <c r="W56" s="2"/>
      <c r="X56" s="2"/>
      <c r="Y56" s="2"/>
      <c r="Z56" s="2"/>
      <c r="AA56" s="2"/>
      <c r="AB56" s="32">
        <f t="shared" si="0"/>
        <v>3.229</v>
      </c>
      <c r="AC56" s="34">
        <f t="shared" si="1"/>
        <v>1.075</v>
      </c>
      <c r="AD56" s="34">
        <f t="shared" si="2"/>
        <v>0.3890909090909091</v>
      </c>
      <c r="AE56" s="34">
        <f t="shared" si="3"/>
        <v>5.133333333333333</v>
      </c>
      <c r="AF56" s="34">
        <f t="shared" si="4"/>
        <v>8.714285714285714</v>
      </c>
      <c r="AG56" s="34">
        <f t="shared" si="5"/>
        <v>91.42857142857143</v>
      </c>
      <c r="AH56" s="34">
        <f t="shared" si="6"/>
        <v>139.2142857142857</v>
      </c>
      <c r="AI56" s="34">
        <f t="shared" si="7"/>
        <v>0.4838709677419355</v>
      </c>
      <c r="AJ56" s="34">
        <f t="shared" si="8"/>
        <v>11.538461538461538</v>
      </c>
      <c r="AK56" s="34">
        <f t="shared" si="9"/>
        <v>51.00000000000001</v>
      </c>
      <c r="AL56" s="34">
        <f t="shared" si="10"/>
        <v>80</v>
      </c>
      <c r="AM56" s="34">
        <f t="shared" si="11"/>
        <v>324.3478260869565</v>
      </c>
      <c r="AN56" s="34">
        <f t="shared" si="12"/>
        <v>130.625</v>
      </c>
      <c r="AO56" s="34">
        <f t="shared" si="13"/>
        <v>354.28571428571433</v>
      </c>
      <c r="AP56" s="34"/>
      <c r="AQ56" s="34"/>
      <c r="AR56" s="34"/>
      <c r="AS56" s="34"/>
      <c r="AT56" s="34">
        <f t="shared" si="14"/>
        <v>35.399734108343516</v>
      </c>
      <c r="AU56" s="34">
        <f t="shared" si="15"/>
        <v>230.6428571428571</v>
      </c>
      <c r="AV56" s="31">
        <f t="shared" si="20"/>
        <v>558.3148590539895</v>
      </c>
      <c r="AW56" s="31">
        <f t="shared" si="16"/>
        <v>624.125</v>
      </c>
      <c r="AX56" s="31">
        <f t="shared" si="17"/>
        <v>0.8945561531007242</v>
      </c>
      <c r="AY56" s="31">
        <f t="shared" si="18"/>
        <v>-157.23871237458195</v>
      </c>
      <c r="AZ56" s="31">
        <f t="shared" si="19"/>
        <v>0.9154978962131836</v>
      </c>
      <c r="BA56" s="53"/>
    </row>
    <row r="57" spans="1:53" ht="12.75">
      <c r="A57" s="8" t="s">
        <v>101</v>
      </c>
      <c r="B57" s="75">
        <v>33863</v>
      </c>
      <c r="C57" s="60" t="s">
        <v>26</v>
      </c>
      <c r="D57" s="75">
        <v>33870</v>
      </c>
      <c r="E57" s="10">
        <v>438619</v>
      </c>
      <c r="F57" s="10">
        <v>3200</v>
      </c>
      <c r="G57" s="9">
        <v>0.123</v>
      </c>
      <c r="H57" s="9">
        <v>0.0169</v>
      </c>
      <c r="I57" s="35">
        <v>0.082</v>
      </c>
      <c r="J57" s="35">
        <v>0.106</v>
      </c>
      <c r="K57" s="9">
        <v>1.16</v>
      </c>
      <c r="L57" s="9">
        <v>2.492</v>
      </c>
      <c r="M57" s="9">
        <v>0.005</v>
      </c>
      <c r="N57" s="9">
        <v>0.21</v>
      </c>
      <c r="O57" s="9">
        <v>1.07</v>
      </c>
      <c r="P57" s="9">
        <v>0.29</v>
      </c>
      <c r="Q57" s="9">
        <v>1.59</v>
      </c>
      <c r="R57" s="9">
        <v>1.58</v>
      </c>
      <c r="S57" s="9">
        <v>2.63</v>
      </c>
      <c r="T57" s="9">
        <v>4.257</v>
      </c>
      <c r="U57" s="10">
        <v>8</v>
      </c>
      <c r="V57" s="10">
        <v>58</v>
      </c>
      <c r="W57" s="2"/>
      <c r="X57" s="2"/>
      <c r="Y57" s="2"/>
      <c r="Z57" s="2"/>
      <c r="AA57" s="2"/>
      <c r="AB57" s="32">
        <f t="shared" si="0"/>
        <v>3.652</v>
      </c>
      <c r="AC57" s="34">
        <f t="shared" si="1"/>
        <v>4.392857142857142</v>
      </c>
      <c r="AD57" s="34">
        <f t="shared" si="2"/>
        <v>0.6145454545454545</v>
      </c>
      <c r="AE57" s="34">
        <f t="shared" si="3"/>
        <v>9.11111111111111</v>
      </c>
      <c r="AF57" s="34">
        <f t="shared" si="4"/>
        <v>15.142857142857142</v>
      </c>
      <c r="AG57" s="34">
        <f t="shared" si="5"/>
        <v>82.85714285714285</v>
      </c>
      <c r="AH57" s="34">
        <f t="shared" si="6"/>
        <v>178</v>
      </c>
      <c r="AI57" s="34">
        <f t="shared" si="7"/>
        <v>0.4838709677419355</v>
      </c>
      <c r="AJ57" s="34">
        <f t="shared" si="8"/>
        <v>5.384615384615384</v>
      </c>
      <c r="AK57" s="34">
        <f t="shared" si="9"/>
        <v>53.50000000000001</v>
      </c>
      <c r="AL57" s="34">
        <f t="shared" si="10"/>
        <v>24.166666666666668</v>
      </c>
      <c r="AM57" s="34">
        <f t="shared" si="11"/>
        <v>69.1304347826087</v>
      </c>
      <c r="AN57" s="34">
        <f t="shared" si="12"/>
        <v>98.75</v>
      </c>
      <c r="AO57" s="34">
        <f t="shared" si="13"/>
        <v>75.14285714285714</v>
      </c>
      <c r="AP57" s="34"/>
      <c r="AQ57" s="34"/>
      <c r="AR57" s="34"/>
      <c r="AS57" s="34"/>
      <c r="AT57" s="34">
        <f t="shared" si="14"/>
        <v>55.33501092157375</v>
      </c>
      <c r="AU57" s="34">
        <f t="shared" si="15"/>
        <v>260.85714285714283</v>
      </c>
      <c r="AV57" s="31">
        <f t="shared" si="20"/>
        <v>235.03885969103362</v>
      </c>
      <c r="AW57" s="31">
        <f t="shared" si="16"/>
        <v>351.8928571428571</v>
      </c>
      <c r="AX57" s="31">
        <f t="shared" si="17"/>
        <v>0.6679273390184657</v>
      </c>
      <c r="AY57" s="31">
        <f t="shared" si="18"/>
        <v>-199.71114030896635</v>
      </c>
      <c r="AZ57" s="31">
        <f t="shared" si="19"/>
        <v>0.9199867746734999</v>
      </c>
      <c r="BA57" s="53"/>
    </row>
    <row r="58" spans="1:53" ht="12.75">
      <c r="A58" s="8" t="s">
        <v>102</v>
      </c>
      <c r="B58" s="75">
        <v>33870</v>
      </c>
      <c r="C58" s="60" t="s">
        <v>26</v>
      </c>
      <c r="D58" s="75">
        <v>33877</v>
      </c>
      <c r="E58" s="10">
        <v>438622</v>
      </c>
      <c r="F58" s="10">
        <v>800</v>
      </c>
      <c r="G58" s="9">
        <v>0.424</v>
      </c>
      <c r="H58" s="9">
        <v>0.048</v>
      </c>
      <c r="I58" s="37">
        <v>0.191</v>
      </c>
      <c r="J58" s="35">
        <v>0.206</v>
      </c>
      <c r="K58" s="9">
        <v>3.4</v>
      </c>
      <c r="L58" s="9">
        <v>7.98</v>
      </c>
      <c r="M58" s="9">
        <v>0.005</v>
      </c>
      <c r="N58" s="9">
        <v>0.4</v>
      </c>
      <c r="O58" s="9">
        <v>5.66</v>
      </c>
      <c r="P58" s="9">
        <v>0.61</v>
      </c>
      <c r="Q58" s="9">
        <v>1.85</v>
      </c>
      <c r="R58" s="9">
        <v>6.09</v>
      </c>
      <c r="S58" s="9">
        <v>3.09</v>
      </c>
      <c r="T58" s="9">
        <v>3.682</v>
      </c>
      <c r="U58" s="10">
        <v>9</v>
      </c>
      <c r="V58" s="10">
        <v>178</v>
      </c>
      <c r="W58" s="2"/>
      <c r="X58" s="2"/>
      <c r="Y58" s="2"/>
      <c r="Z58" s="2"/>
      <c r="AA58" s="2"/>
      <c r="AB58" s="32">
        <f t="shared" si="0"/>
        <v>11.38</v>
      </c>
      <c r="AC58" s="34">
        <f t="shared" si="1"/>
        <v>15.142857142857142</v>
      </c>
      <c r="AD58" s="34">
        <f t="shared" si="2"/>
        <v>1.7454545454545454</v>
      </c>
      <c r="AE58" s="34">
        <f t="shared" si="3"/>
        <v>21.22222222222222</v>
      </c>
      <c r="AF58" s="34">
        <f t="shared" si="4"/>
        <v>29.428571428571427</v>
      </c>
      <c r="AG58" s="34">
        <f t="shared" si="5"/>
        <v>242.85714285714286</v>
      </c>
      <c r="AH58" s="34">
        <f t="shared" si="6"/>
        <v>570.0000000000001</v>
      </c>
      <c r="AI58" s="34">
        <f t="shared" si="7"/>
        <v>0.4838709677419355</v>
      </c>
      <c r="AJ58" s="34">
        <f t="shared" si="8"/>
        <v>10.256410256410257</v>
      </c>
      <c r="AK58" s="34">
        <f t="shared" si="9"/>
        <v>283.00000000000006</v>
      </c>
      <c r="AL58" s="34">
        <f t="shared" si="10"/>
        <v>50.833333333333336</v>
      </c>
      <c r="AM58" s="34">
        <f t="shared" si="11"/>
        <v>80.43478260869566</v>
      </c>
      <c r="AN58" s="34">
        <f t="shared" si="12"/>
        <v>380.625</v>
      </c>
      <c r="AO58" s="34">
        <f t="shared" si="13"/>
        <v>88.28571428571429</v>
      </c>
      <c r="AP58" s="34"/>
      <c r="AQ58" s="34"/>
      <c r="AR58" s="34"/>
      <c r="AS58" s="34"/>
      <c r="AT58" s="34">
        <f t="shared" si="14"/>
        <v>207.96966871036966</v>
      </c>
      <c r="AU58" s="34">
        <f t="shared" si="15"/>
        <v>812.857142857143</v>
      </c>
      <c r="AV58" s="31">
        <f t="shared" si="20"/>
        <v>667.3816690555822</v>
      </c>
      <c r="AW58" s="31">
        <f t="shared" si="16"/>
        <v>1038.9107142857144</v>
      </c>
      <c r="AX58" s="31">
        <f t="shared" si="17"/>
        <v>0.6423859720365183</v>
      </c>
      <c r="AY58" s="31">
        <f t="shared" si="18"/>
        <v>-614.3861880872752</v>
      </c>
      <c r="AZ58" s="31">
        <f t="shared" si="19"/>
        <v>0.9110735894188827</v>
      </c>
      <c r="BA58" s="53"/>
    </row>
    <row r="59" spans="1:53" ht="12.75">
      <c r="A59" s="8" t="s">
        <v>103</v>
      </c>
      <c r="B59" s="75">
        <v>33877</v>
      </c>
      <c r="C59" s="60" t="s">
        <v>26</v>
      </c>
      <c r="D59" s="75">
        <v>33884</v>
      </c>
      <c r="E59" s="10">
        <v>438625</v>
      </c>
      <c r="F59" s="10">
        <v>4700</v>
      </c>
      <c r="G59" s="9">
        <v>0.074</v>
      </c>
      <c r="H59" s="9">
        <v>0.0046</v>
      </c>
      <c r="I59" s="35">
        <v>0.0239</v>
      </c>
      <c r="J59" s="35">
        <v>0.063</v>
      </c>
      <c r="K59" s="9">
        <v>0.277</v>
      </c>
      <c r="L59" s="9">
        <v>0.875</v>
      </c>
      <c r="M59" s="9">
        <v>0.005</v>
      </c>
      <c r="N59" s="9">
        <v>0.1</v>
      </c>
      <c r="O59" s="9">
        <v>0.14</v>
      </c>
      <c r="P59" s="9">
        <v>0.09</v>
      </c>
      <c r="Q59" s="9">
        <v>0.67</v>
      </c>
      <c r="R59" s="9">
        <v>1.1</v>
      </c>
      <c r="S59" s="9">
        <v>1.19</v>
      </c>
      <c r="T59" s="9">
        <v>4.288</v>
      </c>
      <c r="U59" s="10">
        <v>14</v>
      </c>
      <c r="V59" s="10">
        <v>27</v>
      </c>
      <c r="W59" s="2"/>
      <c r="X59" s="2"/>
      <c r="Y59" s="2"/>
      <c r="Z59" s="2"/>
      <c r="AA59" s="2"/>
      <c r="AB59" s="32">
        <f t="shared" si="0"/>
        <v>1.1520000000000001</v>
      </c>
      <c r="AC59" s="34">
        <f t="shared" si="1"/>
        <v>2.6428571428571423</v>
      </c>
      <c r="AD59" s="34">
        <f t="shared" si="2"/>
        <v>0.16727272727272727</v>
      </c>
      <c r="AE59" s="34">
        <f t="shared" si="3"/>
        <v>2.655555555555556</v>
      </c>
      <c r="AF59" s="34">
        <f t="shared" si="4"/>
        <v>9</v>
      </c>
      <c r="AG59" s="34">
        <f t="shared" si="5"/>
        <v>19.78571428571429</v>
      </c>
      <c r="AH59" s="34">
        <f t="shared" si="6"/>
        <v>62.5</v>
      </c>
      <c r="AI59" s="34">
        <f t="shared" si="7"/>
        <v>0.4838709677419355</v>
      </c>
      <c r="AJ59" s="34">
        <f t="shared" si="8"/>
        <v>2.5641025641025643</v>
      </c>
      <c r="AK59" s="34">
        <f t="shared" si="9"/>
        <v>7.000000000000001</v>
      </c>
      <c r="AL59" s="34">
        <f t="shared" si="10"/>
        <v>7.5</v>
      </c>
      <c r="AM59" s="34">
        <f t="shared" si="11"/>
        <v>29.130434782608695</v>
      </c>
      <c r="AN59" s="34">
        <f t="shared" si="12"/>
        <v>68.75</v>
      </c>
      <c r="AO59" s="34">
        <f t="shared" si="13"/>
        <v>33.99999999999999</v>
      </c>
      <c r="AP59" s="34"/>
      <c r="AQ59" s="34"/>
      <c r="AR59" s="34"/>
      <c r="AS59" s="34"/>
      <c r="AT59" s="34">
        <f t="shared" si="14"/>
        <v>51.52286445817563</v>
      </c>
      <c r="AU59" s="34">
        <f t="shared" si="15"/>
        <v>82.28571428571429</v>
      </c>
      <c r="AV59" s="31">
        <f t="shared" si="20"/>
        <v>65.98025163242555</v>
      </c>
      <c r="AW59" s="31">
        <f t="shared" si="16"/>
        <v>165.25</v>
      </c>
      <c r="AX59" s="31">
        <f t="shared" si="17"/>
        <v>0.3992753502718641</v>
      </c>
      <c r="AY59" s="31">
        <f t="shared" si="18"/>
        <v>-119.05546265328874</v>
      </c>
      <c r="AZ59" s="31">
        <f t="shared" si="19"/>
        <v>0.8567774936061383</v>
      </c>
      <c r="BA59" s="53"/>
    </row>
    <row r="60" spans="1:53" ht="12.75">
      <c r="A60" s="8" t="s">
        <v>104</v>
      </c>
      <c r="B60" s="75">
        <v>33884</v>
      </c>
      <c r="C60" s="60" t="s">
        <v>26</v>
      </c>
      <c r="D60" s="75">
        <v>33891</v>
      </c>
      <c r="E60" s="10">
        <v>438628</v>
      </c>
      <c r="F60" s="10">
        <v>4800</v>
      </c>
      <c r="G60" s="32">
        <v>0.006</v>
      </c>
      <c r="H60" s="9">
        <v>0.0022</v>
      </c>
      <c r="I60" s="35">
        <v>0.02</v>
      </c>
      <c r="J60" s="35">
        <v>0.0357</v>
      </c>
      <c r="K60" s="9">
        <v>0.081</v>
      </c>
      <c r="L60" s="9">
        <v>0.103</v>
      </c>
      <c r="M60" s="9">
        <v>0.005</v>
      </c>
      <c r="N60" s="9">
        <v>0.39</v>
      </c>
      <c r="O60" s="9">
        <v>0.53</v>
      </c>
      <c r="P60" s="9">
        <v>0.94</v>
      </c>
      <c r="Q60" s="9">
        <v>8.65</v>
      </c>
      <c r="R60" s="9">
        <v>0.88</v>
      </c>
      <c r="S60" s="9">
        <v>15.11</v>
      </c>
      <c r="T60" s="9">
        <v>5.58</v>
      </c>
      <c r="U60" s="10">
        <v>13</v>
      </c>
      <c r="V60" s="10">
        <v>39</v>
      </c>
      <c r="W60" s="2"/>
      <c r="X60" s="2"/>
      <c r="Y60" s="2"/>
      <c r="Z60" s="2"/>
      <c r="AA60" s="2"/>
      <c r="AB60" s="32">
        <f t="shared" si="0"/>
        <v>0.184</v>
      </c>
      <c r="AC60" s="34">
        <f t="shared" si="1"/>
        <v>0.2142857142857143</v>
      </c>
      <c r="AD60" s="34">
        <f t="shared" si="2"/>
        <v>0.08</v>
      </c>
      <c r="AE60" s="34">
        <f t="shared" si="3"/>
        <v>2.2222222222222223</v>
      </c>
      <c r="AF60" s="34">
        <f t="shared" si="4"/>
        <v>5.1000000000000005</v>
      </c>
      <c r="AG60" s="34">
        <f t="shared" si="5"/>
        <v>5.785714285714286</v>
      </c>
      <c r="AH60" s="34">
        <f t="shared" si="6"/>
        <v>7.357142857142857</v>
      </c>
      <c r="AI60" s="34">
        <f t="shared" si="7"/>
        <v>0.4838709677419355</v>
      </c>
      <c r="AJ60" s="34">
        <f t="shared" si="8"/>
        <v>10</v>
      </c>
      <c r="AK60" s="34">
        <f t="shared" si="9"/>
        <v>26.500000000000004</v>
      </c>
      <c r="AL60" s="34">
        <f t="shared" si="10"/>
        <v>78.33333333333333</v>
      </c>
      <c r="AM60" s="34">
        <f t="shared" si="11"/>
        <v>376.0869565217391</v>
      </c>
      <c r="AN60" s="34">
        <f t="shared" si="12"/>
        <v>55</v>
      </c>
      <c r="AO60" s="34">
        <f t="shared" si="13"/>
        <v>431.7142857142857</v>
      </c>
      <c r="AP60" s="34"/>
      <c r="AQ60" s="34"/>
      <c r="AR60" s="34"/>
      <c r="AS60" s="34"/>
      <c r="AT60" s="34">
        <f t="shared" si="14"/>
        <v>2.6302679918953817</v>
      </c>
      <c r="AU60" s="34">
        <f t="shared" si="15"/>
        <v>13.142857142857142</v>
      </c>
      <c r="AV60" s="31">
        <f t="shared" si="20"/>
        <v>496.7060041407867</v>
      </c>
      <c r="AW60" s="31">
        <f t="shared" si="16"/>
        <v>494.07142857142856</v>
      </c>
      <c r="AX60" s="31">
        <f t="shared" si="17"/>
        <v>1.0053323779053078</v>
      </c>
      <c r="AY60" s="31">
        <f t="shared" si="18"/>
        <v>-3.1511387163561153</v>
      </c>
      <c r="AZ60" s="31">
        <f t="shared" si="19"/>
        <v>0.8711478145771587</v>
      </c>
      <c r="BA60" s="53"/>
    </row>
    <row r="61" spans="1:53" ht="12.75">
      <c r="A61" s="8" t="s">
        <v>105</v>
      </c>
      <c r="B61" s="74">
        <v>34117</v>
      </c>
      <c r="C61" s="60" t="s">
        <v>26</v>
      </c>
      <c r="D61" s="75">
        <v>34125</v>
      </c>
      <c r="E61" s="10">
        <v>457264</v>
      </c>
      <c r="F61" s="10">
        <v>3050</v>
      </c>
      <c r="G61" s="9">
        <v>0.086</v>
      </c>
      <c r="H61" s="9">
        <v>0.0097</v>
      </c>
      <c r="I61" s="35">
        <v>0.0446</v>
      </c>
      <c r="J61" s="35">
        <v>0.338</v>
      </c>
      <c r="K61" s="9">
        <v>2.593</v>
      </c>
      <c r="L61" s="9">
        <v>1.502</v>
      </c>
      <c r="M61" s="9">
        <v>0.196</v>
      </c>
      <c r="N61" s="9">
        <v>0.33</v>
      </c>
      <c r="O61" s="9">
        <v>0.46</v>
      </c>
      <c r="P61" s="9">
        <v>0.28</v>
      </c>
      <c r="Q61" s="9">
        <v>2.5</v>
      </c>
      <c r="R61" s="9">
        <v>2.73</v>
      </c>
      <c r="S61" s="9">
        <v>3.95</v>
      </c>
      <c r="T61" s="9">
        <v>4.059</v>
      </c>
      <c r="U61" s="10">
        <v>8</v>
      </c>
      <c r="V61" s="10">
        <v>67</v>
      </c>
      <c r="W61" s="2"/>
      <c r="X61" s="2"/>
      <c r="Y61" s="2"/>
      <c r="Z61" s="2"/>
      <c r="AA61" s="2"/>
      <c r="AB61" s="32">
        <f t="shared" si="0"/>
        <v>4.095</v>
      </c>
      <c r="AC61" s="34">
        <f t="shared" si="1"/>
        <v>3.071428571428571</v>
      </c>
      <c r="AD61" s="34">
        <f t="shared" si="2"/>
        <v>0.3527272727272727</v>
      </c>
      <c r="AE61" s="34">
        <f t="shared" si="3"/>
        <v>4.955555555555555</v>
      </c>
      <c r="AF61" s="34">
        <f t="shared" si="4"/>
        <v>48.285714285714285</v>
      </c>
      <c r="AG61" s="34">
        <f t="shared" si="5"/>
        <v>185.21428571428572</v>
      </c>
      <c r="AH61" s="34">
        <f t="shared" si="6"/>
        <v>107.28571428571429</v>
      </c>
      <c r="AI61" s="34">
        <f t="shared" si="7"/>
        <v>18.967741935483872</v>
      </c>
      <c r="AJ61" s="34">
        <f t="shared" si="8"/>
        <v>8.461538461538462</v>
      </c>
      <c r="AK61" s="34">
        <f t="shared" si="9"/>
        <v>23</v>
      </c>
      <c r="AL61" s="34">
        <f t="shared" si="10"/>
        <v>23.333333333333336</v>
      </c>
      <c r="AM61" s="34">
        <f t="shared" si="11"/>
        <v>108.69565217391305</v>
      </c>
      <c r="AN61" s="34">
        <f t="shared" si="12"/>
        <v>170.625</v>
      </c>
      <c r="AO61" s="34">
        <f t="shared" si="13"/>
        <v>112.85714285714286</v>
      </c>
      <c r="AP61" s="34"/>
      <c r="AQ61" s="34"/>
      <c r="AR61" s="34"/>
      <c r="AS61" s="34"/>
      <c r="AT61" s="34">
        <f t="shared" si="14"/>
        <v>87.29713683881116</v>
      </c>
      <c r="AU61" s="34">
        <f t="shared" si="15"/>
        <v>292.5</v>
      </c>
      <c r="AV61" s="31">
        <f t="shared" si="20"/>
        <v>348.70480968307055</v>
      </c>
      <c r="AW61" s="31">
        <f t="shared" si="16"/>
        <v>390.7678571428571</v>
      </c>
      <c r="AX61" s="31">
        <f t="shared" si="17"/>
        <v>0.8923579647329869</v>
      </c>
      <c r="AY61" s="31">
        <f t="shared" si="18"/>
        <v>-227.27733317407228</v>
      </c>
      <c r="AZ61" s="31">
        <f t="shared" si="19"/>
        <v>0.9631260319207485</v>
      </c>
      <c r="BA61" s="53"/>
    </row>
    <row r="62" spans="1:53" ht="12.75">
      <c r="A62" s="8" t="s">
        <v>85</v>
      </c>
      <c r="B62" s="75">
        <v>34125</v>
      </c>
      <c r="C62" s="60" t="s">
        <v>26</v>
      </c>
      <c r="D62" s="75">
        <v>34132</v>
      </c>
      <c r="E62" s="10">
        <v>457267</v>
      </c>
      <c r="F62" s="10">
        <v>2100</v>
      </c>
      <c r="G62" s="9">
        <v>0.062</v>
      </c>
      <c r="H62" s="9">
        <v>0.0101</v>
      </c>
      <c r="I62" s="35">
        <v>0.02</v>
      </c>
      <c r="J62" s="35">
        <v>0.182</v>
      </c>
      <c r="K62" s="9">
        <v>1.333</v>
      </c>
      <c r="L62" s="9">
        <v>1.004</v>
      </c>
      <c r="M62" s="9">
        <v>0.102</v>
      </c>
      <c r="N62" s="9">
        <v>1.61</v>
      </c>
      <c r="O62" s="9">
        <v>0.84</v>
      </c>
      <c r="P62" s="9">
        <v>0.13</v>
      </c>
      <c r="Q62" s="9">
        <v>1.47</v>
      </c>
      <c r="R62" s="9">
        <v>1.84</v>
      </c>
      <c r="S62" s="9">
        <v>3.11</v>
      </c>
      <c r="T62" s="9">
        <v>4.553</v>
      </c>
      <c r="U62" s="10">
        <v>8</v>
      </c>
      <c r="V62" s="10">
        <v>39</v>
      </c>
      <c r="W62" s="2"/>
      <c r="X62" s="2"/>
      <c r="Y62" s="2"/>
      <c r="Z62" s="2"/>
      <c r="AA62" s="2"/>
      <c r="AB62" s="32">
        <f t="shared" si="0"/>
        <v>2.3369999999999997</v>
      </c>
      <c r="AC62" s="34">
        <f t="shared" si="1"/>
        <v>2.2142857142857144</v>
      </c>
      <c r="AD62" s="34">
        <f t="shared" si="2"/>
        <v>0.36727272727272725</v>
      </c>
      <c r="AE62" s="34">
        <f t="shared" si="3"/>
        <v>2.2222222222222223</v>
      </c>
      <c r="AF62" s="34">
        <f t="shared" si="4"/>
        <v>26</v>
      </c>
      <c r="AG62" s="34">
        <f t="shared" si="5"/>
        <v>95.21428571428571</v>
      </c>
      <c r="AH62" s="34">
        <f t="shared" si="6"/>
        <v>71.71428571428572</v>
      </c>
      <c r="AI62" s="34">
        <f t="shared" si="7"/>
        <v>9.870967741935484</v>
      </c>
      <c r="AJ62" s="34">
        <f t="shared" si="8"/>
        <v>41.282051282051285</v>
      </c>
      <c r="AK62" s="34">
        <f t="shared" si="9"/>
        <v>41.99999999999999</v>
      </c>
      <c r="AL62" s="34">
        <f t="shared" si="10"/>
        <v>10.833333333333334</v>
      </c>
      <c r="AM62" s="34">
        <f t="shared" si="11"/>
        <v>63.91304347826087</v>
      </c>
      <c r="AN62" s="34">
        <f t="shared" si="12"/>
        <v>115</v>
      </c>
      <c r="AO62" s="34">
        <f t="shared" si="13"/>
        <v>88.85714285714286</v>
      </c>
      <c r="AP62" s="34"/>
      <c r="AQ62" s="34"/>
      <c r="AR62" s="34"/>
      <c r="AS62" s="34"/>
      <c r="AT62" s="34">
        <f t="shared" si="14"/>
        <v>27.98981319634364</v>
      </c>
      <c r="AU62" s="34">
        <f t="shared" si="15"/>
        <v>166.92857142857144</v>
      </c>
      <c r="AV62" s="31">
        <f t="shared" si="20"/>
        <v>253.2427138079312</v>
      </c>
      <c r="AW62" s="31">
        <f t="shared" si="16"/>
        <v>275.57142857142856</v>
      </c>
      <c r="AX62" s="31">
        <f t="shared" si="17"/>
        <v>0.9189730412936851</v>
      </c>
      <c r="AY62" s="31">
        <f t="shared" si="18"/>
        <v>-117.5430004777831</v>
      </c>
      <c r="AZ62" s="31">
        <f t="shared" si="19"/>
        <v>0.719278624353418</v>
      </c>
      <c r="BA62" s="53"/>
    </row>
    <row r="63" spans="1:53" ht="12.75">
      <c r="A63" s="8" t="s">
        <v>86</v>
      </c>
      <c r="B63" s="75">
        <v>34132</v>
      </c>
      <c r="C63" s="60" t="s">
        <v>26</v>
      </c>
      <c r="D63" s="75">
        <v>34139</v>
      </c>
      <c r="E63" s="10">
        <v>457270</v>
      </c>
      <c r="F63" s="10">
        <v>900</v>
      </c>
      <c r="G63" s="32">
        <v>0.006</v>
      </c>
      <c r="H63" s="9">
        <v>0.012</v>
      </c>
      <c r="I63" s="35">
        <v>0.02</v>
      </c>
      <c r="J63" s="35">
        <v>0.826</v>
      </c>
      <c r="K63" s="9">
        <v>0.669</v>
      </c>
      <c r="L63" s="9">
        <v>0.856</v>
      </c>
      <c r="M63" s="9">
        <v>0.04</v>
      </c>
      <c r="N63" s="9">
        <v>1.28</v>
      </c>
      <c r="O63" s="9">
        <v>1.28</v>
      </c>
      <c r="P63" s="9">
        <v>2.93</v>
      </c>
      <c r="Q63" s="9">
        <v>24.27</v>
      </c>
      <c r="R63" s="9">
        <v>3.38</v>
      </c>
      <c r="S63" s="9">
        <v>42.55</v>
      </c>
      <c r="T63" s="9">
        <v>5.78</v>
      </c>
      <c r="U63" s="10">
        <v>8</v>
      </c>
      <c r="V63" s="10">
        <v>170</v>
      </c>
      <c r="W63" s="2"/>
      <c r="X63" s="2"/>
      <c r="Y63" s="2"/>
      <c r="Z63" s="2"/>
      <c r="AA63" s="2"/>
      <c r="AB63" s="32">
        <f t="shared" si="0"/>
        <v>1.525</v>
      </c>
      <c r="AC63" s="34">
        <f t="shared" si="1"/>
        <v>0.2142857142857143</v>
      </c>
      <c r="AD63" s="34">
        <f t="shared" si="2"/>
        <v>0.43636363636363634</v>
      </c>
      <c r="AE63" s="34">
        <f t="shared" si="3"/>
        <v>2.2222222222222223</v>
      </c>
      <c r="AF63" s="34">
        <f t="shared" si="4"/>
        <v>118</v>
      </c>
      <c r="AG63" s="34">
        <f t="shared" si="5"/>
        <v>47.785714285714285</v>
      </c>
      <c r="AH63" s="34">
        <f t="shared" si="6"/>
        <v>61.142857142857146</v>
      </c>
      <c r="AI63" s="34">
        <f t="shared" si="7"/>
        <v>3.870967741935484</v>
      </c>
      <c r="AJ63" s="34">
        <f t="shared" si="8"/>
        <v>32.82051282051282</v>
      </c>
      <c r="AK63" s="34">
        <f t="shared" si="9"/>
        <v>64</v>
      </c>
      <c r="AL63" s="34">
        <f t="shared" si="10"/>
        <v>244.16666666666666</v>
      </c>
      <c r="AM63" s="34">
        <f t="shared" si="11"/>
        <v>1055.217391304348</v>
      </c>
      <c r="AN63" s="34">
        <f t="shared" si="12"/>
        <v>211.25</v>
      </c>
      <c r="AO63" s="34">
        <f t="shared" si="13"/>
        <v>1215.7142857142856</v>
      </c>
      <c r="AP63" s="34"/>
      <c r="AQ63" s="34"/>
      <c r="AR63" s="34"/>
      <c r="AS63" s="34"/>
      <c r="AT63" s="34">
        <f t="shared" si="14"/>
        <v>1.6595869074375598</v>
      </c>
      <c r="AU63" s="34">
        <f t="shared" si="15"/>
        <v>108.92857142857143</v>
      </c>
      <c r="AV63" s="31">
        <f t="shared" si="20"/>
        <v>1443.9902850772419</v>
      </c>
      <c r="AW63" s="31">
        <f t="shared" si="16"/>
        <v>1488.1071428571427</v>
      </c>
      <c r="AX63" s="31">
        <f t="shared" si="17"/>
        <v>0.9703537087422367</v>
      </c>
      <c r="AY63" s="31">
        <f t="shared" si="18"/>
        <v>-91.90257206561523</v>
      </c>
      <c r="AZ63" s="31">
        <f t="shared" si="19"/>
        <v>0.8679814029530478</v>
      </c>
      <c r="BA63" s="53"/>
    </row>
    <row r="64" spans="1:53" ht="12.75">
      <c r="A64" s="8" t="s">
        <v>87</v>
      </c>
      <c r="B64" s="75">
        <v>34139</v>
      </c>
      <c r="C64" s="60" t="s">
        <v>26</v>
      </c>
      <c r="D64" s="75">
        <v>34146</v>
      </c>
      <c r="E64" s="10">
        <v>457273</v>
      </c>
      <c r="F64" s="10">
        <v>3700</v>
      </c>
      <c r="G64" s="32">
        <v>0.006</v>
      </c>
      <c r="H64" s="32">
        <v>0.002</v>
      </c>
      <c r="I64" s="35">
        <v>0.02</v>
      </c>
      <c r="J64" s="35">
        <v>0.229</v>
      </c>
      <c r="K64" s="9">
        <v>0.292</v>
      </c>
      <c r="L64" s="9">
        <v>0.118</v>
      </c>
      <c r="M64" s="9">
        <v>0.021</v>
      </c>
      <c r="N64" s="9">
        <v>0.3</v>
      </c>
      <c r="O64" s="9">
        <v>0.09</v>
      </c>
      <c r="P64" s="9">
        <v>0.04</v>
      </c>
      <c r="Q64" s="9">
        <v>0.66</v>
      </c>
      <c r="R64" s="9">
        <v>0.45</v>
      </c>
      <c r="S64" s="9">
        <v>1.5</v>
      </c>
      <c r="T64" s="9">
        <v>5.62</v>
      </c>
      <c r="U64" s="10">
        <v>10</v>
      </c>
      <c r="V64" s="10">
        <v>9</v>
      </c>
      <c r="W64" s="2"/>
      <c r="X64" s="2"/>
      <c r="Y64" s="2"/>
      <c r="Z64" s="2"/>
      <c r="AA64" s="2"/>
      <c r="AB64" s="32">
        <f t="shared" si="0"/>
        <v>0.41</v>
      </c>
      <c r="AC64" s="34">
        <f t="shared" si="1"/>
        <v>0.2142857142857143</v>
      </c>
      <c r="AD64" s="34">
        <f t="shared" si="2"/>
        <v>0.07272727272727272</v>
      </c>
      <c r="AE64" s="34">
        <f t="shared" si="3"/>
        <v>2.2222222222222223</v>
      </c>
      <c r="AF64" s="34">
        <f t="shared" si="4"/>
        <v>32.714285714285715</v>
      </c>
      <c r="AG64" s="34">
        <f t="shared" si="5"/>
        <v>20.857142857142854</v>
      </c>
      <c r="AH64" s="34">
        <f t="shared" si="6"/>
        <v>8.428571428571427</v>
      </c>
      <c r="AI64" s="34">
        <f t="shared" si="7"/>
        <v>2.032258064516129</v>
      </c>
      <c r="AJ64" s="34">
        <f t="shared" si="8"/>
        <v>7.692307692307692</v>
      </c>
      <c r="AK64" s="34">
        <f t="shared" si="9"/>
        <v>4.5</v>
      </c>
      <c r="AL64" s="34">
        <f t="shared" si="10"/>
        <v>3.3333333333333335</v>
      </c>
      <c r="AM64" s="34">
        <f t="shared" si="11"/>
        <v>28.695652173913047</v>
      </c>
      <c r="AN64" s="34">
        <f t="shared" si="12"/>
        <v>28.125</v>
      </c>
      <c r="AO64" s="34">
        <f t="shared" si="13"/>
        <v>42.857142857142854</v>
      </c>
      <c r="AP64" s="34"/>
      <c r="AQ64" s="34"/>
      <c r="AR64" s="34"/>
      <c r="AS64" s="34"/>
      <c r="AT64" s="34">
        <f t="shared" si="14"/>
        <v>2.39883291901949</v>
      </c>
      <c r="AU64" s="34">
        <f t="shared" si="15"/>
        <v>29.28571428571428</v>
      </c>
      <c r="AV64" s="31">
        <f t="shared" si="20"/>
        <v>65.07843605669693</v>
      </c>
      <c r="AW64" s="31">
        <f t="shared" si="16"/>
        <v>79.41071428571428</v>
      </c>
      <c r="AX64" s="31">
        <f t="shared" si="17"/>
        <v>0.8195170719979825</v>
      </c>
      <c r="AY64" s="31">
        <f t="shared" si="18"/>
        <v>-35.18942108616021</v>
      </c>
      <c r="AZ64" s="31">
        <f t="shared" si="19"/>
        <v>0.6695652173913045</v>
      </c>
      <c r="BA64" s="53"/>
    </row>
    <row r="65" spans="1:53" ht="12.75">
      <c r="A65" s="8" t="s">
        <v>88</v>
      </c>
      <c r="B65" s="75">
        <v>34146</v>
      </c>
      <c r="C65" s="60" t="s">
        <v>26</v>
      </c>
      <c r="D65" s="75">
        <v>34168</v>
      </c>
      <c r="E65" s="10">
        <v>457276</v>
      </c>
      <c r="F65" s="10">
        <v>5000</v>
      </c>
      <c r="G65" s="9">
        <v>0.077</v>
      </c>
      <c r="H65" s="9">
        <v>0.0078</v>
      </c>
      <c r="I65" s="35">
        <v>0.0395</v>
      </c>
      <c r="J65" s="35">
        <v>0.311</v>
      </c>
      <c r="K65" s="9">
        <v>0.505</v>
      </c>
      <c r="L65" s="9">
        <v>0.818</v>
      </c>
      <c r="M65" s="9">
        <v>0.005</v>
      </c>
      <c r="N65" s="9">
        <v>0.17</v>
      </c>
      <c r="O65" s="9">
        <v>0.28</v>
      </c>
      <c r="P65" s="9">
        <v>0.27</v>
      </c>
      <c r="Q65" s="9">
        <v>2.23</v>
      </c>
      <c r="R65" s="9">
        <v>1.67</v>
      </c>
      <c r="S65" s="9">
        <v>3.69</v>
      </c>
      <c r="T65" s="9">
        <v>4.348</v>
      </c>
      <c r="U65" s="10">
        <v>10</v>
      </c>
      <c r="V65" s="10">
        <v>40</v>
      </c>
      <c r="W65" s="2"/>
      <c r="X65" s="2"/>
      <c r="Y65" s="2"/>
      <c r="Z65" s="2"/>
      <c r="AA65" s="2"/>
      <c r="AB65" s="32">
        <f t="shared" si="0"/>
        <v>1.323</v>
      </c>
      <c r="AC65" s="34">
        <f t="shared" si="1"/>
        <v>2.75</v>
      </c>
      <c r="AD65" s="34">
        <f t="shared" si="2"/>
        <v>0.28363636363636363</v>
      </c>
      <c r="AE65" s="34">
        <f t="shared" si="3"/>
        <v>4.388888888888889</v>
      </c>
      <c r="AF65" s="34">
        <f t="shared" si="4"/>
        <v>44.42857142857143</v>
      </c>
      <c r="AG65" s="34">
        <f t="shared" si="5"/>
        <v>36.07142857142858</v>
      </c>
      <c r="AH65" s="34">
        <f t="shared" si="6"/>
        <v>58.42857142857142</v>
      </c>
      <c r="AI65" s="34">
        <f t="shared" si="7"/>
        <v>0.4838709677419355</v>
      </c>
      <c r="AJ65" s="34">
        <f t="shared" si="8"/>
        <v>4.3589743589743595</v>
      </c>
      <c r="AK65" s="34">
        <f t="shared" si="9"/>
        <v>14.000000000000002</v>
      </c>
      <c r="AL65" s="34">
        <f t="shared" si="10"/>
        <v>22.500000000000004</v>
      </c>
      <c r="AM65" s="34">
        <f t="shared" si="11"/>
        <v>96.95652173913042</v>
      </c>
      <c r="AN65" s="34">
        <f t="shared" si="12"/>
        <v>104.375</v>
      </c>
      <c r="AO65" s="34">
        <f t="shared" si="13"/>
        <v>105.42857142857143</v>
      </c>
      <c r="AP65" s="34"/>
      <c r="AQ65" s="34"/>
      <c r="AR65" s="34"/>
      <c r="AS65" s="34"/>
      <c r="AT65" s="34">
        <f t="shared" si="14"/>
        <v>44.87453899331325</v>
      </c>
      <c r="AU65" s="34">
        <f t="shared" si="15"/>
        <v>94.5</v>
      </c>
      <c r="AV65" s="31">
        <f t="shared" si="20"/>
        <v>173.88692466953336</v>
      </c>
      <c r="AW65" s="31">
        <f t="shared" si="16"/>
        <v>268.23214285714283</v>
      </c>
      <c r="AX65" s="31">
        <f t="shared" si="17"/>
        <v>0.6482702737163883</v>
      </c>
      <c r="AY65" s="31">
        <f t="shared" si="18"/>
        <v>-130.41664675903803</v>
      </c>
      <c r="AZ65" s="31">
        <f t="shared" si="19"/>
        <v>0.9196418051137032</v>
      </c>
      <c r="BA65" s="53"/>
    </row>
    <row r="66" spans="1:53" ht="12.75">
      <c r="A66" s="8" t="s">
        <v>89</v>
      </c>
      <c r="B66" s="75">
        <v>34168</v>
      </c>
      <c r="C66" s="60" t="s">
        <v>26</v>
      </c>
      <c r="D66" s="75">
        <v>34174</v>
      </c>
      <c r="E66" s="10">
        <v>457279</v>
      </c>
      <c r="F66" s="10">
        <v>1650</v>
      </c>
      <c r="G66" s="32">
        <v>0.006</v>
      </c>
      <c r="H66" s="9">
        <v>0.0034</v>
      </c>
      <c r="I66" s="35">
        <v>0.02</v>
      </c>
      <c r="J66" s="35">
        <v>0.368</v>
      </c>
      <c r="K66" s="9">
        <v>0.278</v>
      </c>
      <c r="L66" s="9">
        <v>0.193</v>
      </c>
      <c r="M66" s="9">
        <v>0.005</v>
      </c>
      <c r="N66" s="9">
        <v>0.37</v>
      </c>
      <c r="O66" s="9">
        <v>0.09</v>
      </c>
      <c r="P66" s="9">
        <v>0.04</v>
      </c>
      <c r="Q66" s="9">
        <v>0.6</v>
      </c>
      <c r="R66" s="9">
        <v>0.51</v>
      </c>
      <c r="S66" s="9">
        <v>1.39</v>
      </c>
      <c r="T66" s="9">
        <v>5.79</v>
      </c>
      <c r="U66" s="10">
        <v>12</v>
      </c>
      <c r="V66" s="10">
        <v>11</v>
      </c>
      <c r="W66" s="2"/>
      <c r="X66" s="2"/>
      <c r="Y66" s="2"/>
      <c r="Z66" s="2"/>
      <c r="AA66" s="2"/>
      <c r="AB66" s="32">
        <f t="shared" si="0"/>
        <v>0.47100000000000003</v>
      </c>
      <c r="AC66" s="34">
        <f t="shared" si="1"/>
        <v>0.2142857142857143</v>
      </c>
      <c r="AD66" s="34">
        <f t="shared" si="2"/>
        <v>0.12363636363636364</v>
      </c>
      <c r="AE66" s="34">
        <f t="shared" si="3"/>
        <v>2.2222222222222223</v>
      </c>
      <c r="AF66" s="34">
        <f t="shared" si="4"/>
        <v>52.57142857142857</v>
      </c>
      <c r="AG66" s="34">
        <f t="shared" si="5"/>
        <v>19.857142857142858</v>
      </c>
      <c r="AH66" s="34">
        <f t="shared" si="6"/>
        <v>13.785714285714286</v>
      </c>
      <c r="AI66" s="34">
        <f t="shared" si="7"/>
        <v>0.4838709677419355</v>
      </c>
      <c r="AJ66" s="34">
        <f t="shared" si="8"/>
        <v>9.487179487179487</v>
      </c>
      <c r="AK66" s="34">
        <f t="shared" si="9"/>
        <v>4.5</v>
      </c>
      <c r="AL66" s="34">
        <f t="shared" si="10"/>
        <v>3.3333333333333335</v>
      </c>
      <c r="AM66" s="34">
        <f t="shared" si="11"/>
        <v>26.08695652173913</v>
      </c>
      <c r="AN66" s="34">
        <f t="shared" si="12"/>
        <v>31.875</v>
      </c>
      <c r="AO66" s="34">
        <f t="shared" si="13"/>
        <v>39.71428571428571</v>
      </c>
      <c r="AP66" s="34"/>
      <c r="AQ66" s="34"/>
      <c r="AR66" s="34"/>
      <c r="AS66" s="34"/>
      <c r="AT66" s="34">
        <f t="shared" si="14"/>
        <v>1.6218100973589298</v>
      </c>
      <c r="AU66" s="34">
        <f t="shared" si="15"/>
        <v>33.642857142857146</v>
      </c>
      <c r="AV66" s="31">
        <f t="shared" si="20"/>
        <v>63.264612199394804</v>
      </c>
      <c r="AW66" s="31">
        <f t="shared" si="16"/>
        <v>85.375</v>
      </c>
      <c r="AX66" s="31">
        <f t="shared" si="17"/>
        <v>0.7410203478699245</v>
      </c>
      <c r="AY66" s="31">
        <f t="shared" si="18"/>
        <v>-41.96753065774805</v>
      </c>
      <c r="AZ66" s="31">
        <f t="shared" si="19"/>
        <v>0.6568658116984674</v>
      </c>
      <c r="BA66" s="53"/>
    </row>
    <row r="67" spans="1:53" ht="12.75">
      <c r="A67" s="8" t="s">
        <v>90</v>
      </c>
      <c r="B67" s="75">
        <v>34174</v>
      </c>
      <c r="C67" s="60" t="s">
        <v>26</v>
      </c>
      <c r="D67" s="75">
        <v>34181</v>
      </c>
      <c r="E67" s="10">
        <v>457282</v>
      </c>
      <c r="F67" s="10">
        <v>2050</v>
      </c>
      <c r="G67" s="32">
        <v>0.006</v>
      </c>
      <c r="H67" s="9">
        <v>0.0034</v>
      </c>
      <c r="I67" s="35">
        <v>0.02</v>
      </c>
      <c r="J67" s="35">
        <v>0.501</v>
      </c>
      <c r="K67" s="9">
        <v>0.131</v>
      </c>
      <c r="L67" s="9">
        <v>0.099</v>
      </c>
      <c r="M67" s="9">
        <v>0.005</v>
      </c>
      <c r="N67" s="9">
        <v>0.24</v>
      </c>
      <c r="O67" s="9">
        <v>0.1</v>
      </c>
      <c r="P67" s="9">
        <v>0.06</v>
      </c>
      <c r="Q67" s="9">
        <v>0.83</v>
      </c>
      <c r="R67" s="9">
        <v>0.42</v>
      </c>
      <c r="S67" s="9">
        <v>1.71</v>
      </c>
      <c r="T67" s="9">
        <v>6.14</v>
      </c>
      <c r="U67" s="10">
        <v>12</v>
      </c>
      <c r="V67" s="10">
        <v>11</v>
      </c>
      <c r="W67" s="2"/>
      <c r="X67" s="2"/>
      <c r="Y67" s="2"/>
      <c r="Z67" s="2"/>
      <c r="AA67" s="2"/>
      <c r="AB67" s="32">
        <f t="shared" si="0"/>
        <v>0.23</v>
      </c>
      <c r="AC67" s="34">
        <f t="shared" si="1"/>
        <v>0.2142857142857143</v>
      </c>
      <c r="AD67" s="34">
        <f t="shared" si="2"/>
        <v>0.12363636363636364</v>
      </c>
      <c r="AE67" s="34">
        <f t="shared" si="3"/>
        <v>2.2222222222222223</v>
      </c>
      <c r="AF67" s="34">
        <f t="shared" si="4"/>
        <v>71.57142857142858</v>
      </c>
      <c r="AG67" s="34">
        <f t="shared" si="5"/>
        <v>9.357142857142858</v>
      </c>
      <c r="AH67" s="34">
        <f t="shared" si="6"/>
        <v>7.071428571428571</v>
      </c>
      <c r="AI67" s="34">
        <f t="shared" si="7"/>
        <v>0.4838709677419355</v>
      </c>
      <c r="AJ67" s="34">
        <f t="shared" si="8"/>
        <v>6.153846153846154</v>
      </c>
      <c r="AK67" s="34">
        <f t="shared" si="9"/>
        <v>5</v>
      </c>
      <c r="AL67" s="34">
        <f t="shared" si="10"/>
        <v>5</v>
      </c>
      <c r="AM67" s="34">
        <f t="shared" si="11"/>
        <v>36.086956521739125</v>
      </c>
      <c r="AN67" s="34">
        <f t="shared" si="12"/>
        <v>26.25</v>
      </c>
      <c r="AO67" s="34">
        <f t="shared" si="13"/>
        <v>48.857142857142854</v>
      </c>
      <c r="AP67" s="34"/>
      <c r="AQ67" s="34"/>
      <c r="AR67" s="34"/>
      <c r="AS67" s="34"/>
      <c r="AT67" s="34">
        <f t="shared" si="14"/>
        <v>0.7244359600749906</v>
      </c>
      <c r="AU67" s="34">
        <f t="shared" si="15"/>
        <v>16.42857142857143</v>
      </c>
      <c r="AV67" s="31">
        <f t="shared" si="20"/>
        <v>61.59794553272813</v>
      </c>
      <c r="AW67" s="31">
        <f t="shared" si="16"/>
        <v>82.17857142857142</v>
      </c>
      <c r="AX67" s="31">
        <f t="shared" si="17"/>
        <v>0.7495621359914767</v>
      </c>
      <c r="AY67" s="31">
        <f t="shared" si="18"/>
        <v>-29.937768752986138</v>
      </c>
      <c r="AZ67" s="31">
        <f t="shared" si="19"/>
        <v>0.7386219171116196</v>
      </c>
      <c r="BA67" s="53"/>
    </row>
    <row r="68" spans="1:53" ht="12.75">
      <c r="A68" s="8" t="s">
        <v>91</v>
      </c>
      <c r="B68" s="75">
        <v>34181</v>
      </c>
      <c r="C68" s="60" t="s">
        <v>26</v>
      </c>
      <c r="D68" s="75">
        <v>34188</v>
      </c>
      <c r="E68" s="10">
        <v>457285</v>
      </c>
      <c r="F68" s="10">
        <v>3800</v>
      </c>
      <c r="G68" s="32">
        <v>0.006</v>
      </c>
      <c r="H68" s="9">
        <v>0.0032</v>
      </c>
      <c r="I68" s="35">
        <v>0.02</v>
      </c>
      <c r="J68" s="35">
        <v>0.195</v>
      </c>
      <c r="K68" s="9">
        <v>0.361</v>
      </c>
      <c r="L68" s="9">
        <v>0.391</v>
      </c>
      <c r="M68" s="9">
        <v>0.005</v>
      </c>
      <c r="N68" s="9">
        <v>0.21</v>
      </c>
      <c r="O68" s="9">
        <v>0.23</v>
      </c>
      <c r="P68" s="9">
        <v>0.21</v>
      </c>
      <c r="Q68" s="9">
        <v>1.84</v>
      </c>
      <c r="R68" s="9">
        <v>0.95</v>
      </c>
      <c r="S68" s="9">
        <v>3.13</v>
      </c>
      <c r="T68" s="9">
        <v>5.17</v>
      </c>
      <c r="U68" s="10">
        <v>13</v>
      </c>
      <c r="V68" s="10">
        <v>23</v>
      </c>
      <c r="W68" s="2"/>
      <c r="X68" s="2"/>
      <c r="Y68" s="2"/>
      <c r="Z68" s="2"/>
      <c r="AA68" s="2"/>
      <c r="AB68" s="32">
        <f t="shared" si="0"/>
        <v>0.752</v>
      </c>
      <c r="AC68" s="34">
        <f t="shared" si="1"/>
        <v>0.2142857142857143</v>
      </c>
      <c r="AD68" s="34">
        <f t="shared" si="2"/>
        <v>0.11636363636363638</v>
      </c>
      <c r="AE68" s="34">
        <f t="shared" si="3"/>
        <v>2.2222222222222223</v>
      </c>
      <c r="AF68" s="34">
        <f t="shared" si="4"/>
        <v>27.857142857142858</v>
      </c>
      <c r="AG68" s="34">
        <f t="shared" si="5"/>
        <v>25.785714285714285</v>
      </c>
      <c r="AH68" s="34">
        <f t="shared" si="6"/>
        <v>27.92857142857143</v>
      </c>
      <c r="AI68" s="34">
        <f t="shared" si="7"/>
        <v>0.4838709677419355</v>
      </c>
      <c r="AJ68" s="34">
        <f t="shared" si="8"/>
        <v>5.384615384615384</v>
      </c>
      <c r="AK68" s="34">
        <f t="shared" si="9"/>
        <v>11.5</v>
      </c>
      <c r="AL68" s="34">
        <f t="shared" si="10"/>
        <v>17.499999999999996</v>
      </c>
      <c r="AM68" s="34">
        <f t="shared" si="11"/>
        <v>80</v>
      </c>
      <c r="AN68" s="34">
        <f t="shared" si="12"/>
        <v>59.375</v>
      </c>
      <c r="AO68" s="34">
        <f t="shared" si="13"/>
        <v>89.42857142857143</v>
      </c>
      <c r="AP68" s="34"/>
      <c r="AQ68" s="34"/>
      <c r="AR68" s="34"/>
      <c r="AS68" s="34"/>
      <c r="AT68" s="34">
        <f t="shared" si="14"/>
        <v>6.760829753919819</v>
      </c>
      <c r="AU68" s="34">
        <f t="shared" si="15"/>
        <v>53.714285714285715</v>
      </c>
      <c r="AV68" s="31">
        <f t="shared" si="20"/>
        <v>140.17032967032966</v>
      </c>
      <c r="AW68" s="31">
        <f t="shared" si="16"/>
        <v>176.73214285714286</v>
      </c>
      <c r="AX68" s="31">
        <f t="shared" si="17"/>
        <v>0.7931230131897</v>
      </c>
      <c r="AY68" s="31">
        <f t="shared" si="18"/>
        <v>-62.347527472527474</v>
      </c>
      <c r="AZ68" s="31">
        <f t="shared" si="19"/>
        <v>0.8945686900958466</v>
      </c>
      <c r="BA68" s="53"/>
    </row>
    <row r="69" spans="1:53" ht="12.75">
      <c r="A69" s="8" t="s">
        <v>92</v>
      </c>
      <c r="B69" s="75">
        <v>34188</v>
      </c>
      <c r="C69" s="60" t="s">
        <v>26</v>
      </c>
      <c r="D69" s="75">
        <v>34195</v>
      </c>
      <c r="E69" s="10">
        <v>457288</v>
      </c>
      <c r="F69" s="10">
        <v>2000</v>
      </c>
      <c r="G69" s="32">
        <v>0.006</v>
      </c>
      <c r="H69" s="9">
        <v>0.0029</v>
      </c>
      <c r="I69" s="35">
        <v>0.02</v>
      </c>
      <c r="J69" s="35">
        <v>0.333</v>
      </c>
      <c r="K69" s="9">
        <v>0.221</v>
      </c>
      <c r="L69" s="9">
        <v>0.234</v>
      </c>
      <c r="M69" s="9">
        <v>0.005</v>
      </c>
      <c r="N69" s="9">
        <v>0.1</v>
      </c>
      <c r="O69" s="9">
        <v>0.17</v>
      </c>
      <c r="P69" s="9">
        <v>0.18</v>
      </c>
      <c r="Q69" s="9">
        <v>1.96</v>
      </c>
      <c r="R69" s="9">
        <v>0.66</v>
      </c>
      <c r="S69" s="9">
        <v>3.56</v>
      </c>
      <c r="T69" s="9">
        <v>5.74</v>
      </c>
      <c r="U69" s="10">
        <v>15</v>
      </c>
      <c r="V69" s="10">
        <v>20</v>
      </c>
      <c r="W69" s="2"/>
      <c r="X69" s="2"/>
      <c r="Y69" s="2"/>
      <c r="Z69" s="2"/>
      <c r="AA69" s="2"/>
      <c r="AB69" s="32">
        <f t="shared" si="0"/>
        <v>0.455</v>
      </c>
      <c r="AC69" s="34">
        <f t="shared" si="1"/>
        <v>0.2142857142857143</v>
      </c>
      <c r="AD69" s="34">
        <f t="shared" si="2"/>
        <v>0.10545454545454544</v>
      </c>
      <c r="AE69" s="34">
        <f t="shared" si="3"/>
        <v>2.2222222222222223</v>
      </c>
      <c r="AF69" s="34">
        <f t="shared" si="4"/>
        <v>47.57142857142858</v>
      </c>
      <c r="AG69" s="34">
        <f t="shared" si="5"/>
        <v>15.785714285714285</v>
      </c>
      <c r="AH69" s="34">
        <f t="shared" si="6"/>
        <v>16.714285714285715</v>
      </c>
      <c r="AI69" s="34">
        <f t="shared" si="7"/>
        <v>0.4838709677419355</v>
      </c>
      <c r="AJ69" s="34">
        <f t="shared" si="8"/>
        <v>2.5641025641025643</v>
      </c>
      <c r="AK69" s="34">
        <f t="shared" si="9"/>
        <v>8.5</v>
      </c>
      <c r="AL69" s="34">
        <f t="shared" si="10"/>
        <v>15</v>
      </c>
      <c r="AM69" s="34">
        <f t="shared" si="11"/>
        <v>85.21739130434783</v>
      </c>
      <c r="AN69" s="34">
        <f t="shared" si="12"/>
        <v>41.25</v>
      </c>
      <c r="AO69" s="34">
        <f t="shared" si="13"/>
        <v>101.71428571428572</v>
      </c>
      <c r="AP69" s="34"/>
      <c r="AQ69" s="34"/>
      <c r="AR69" s="34"/>
      <c r="AS69" s="34"/>
      <c r="AT69" s="34">
        <f t="shared" si="14"/>
        <v>1.8197008586099825</v>
      </c>
      <c r="AU69" s="34">
        <f t="shared" si="15"/>
        <v>32.5</v>
      </c>
      <c r="AV69" s="31">
        <f t="shared" si="20"/>
        <v>127.06720815416467</v>
      </c>
      <c r="AW69" s="31">
        <f t="shared" si="16"/>
        <v>159.67857142857144</v>
      </c>
      <c r="AX69" s="31">
        <f t="shared" si="17"/>
        <v>0.795768693428005</v>
      </c>
      <c r="AY69" s="31">
        <f t="shared" si="18"/>
        <v>-48.39707756012106</v>
      </c>
      <c r="AZ69" s="31">
        <f t="shared" si="19"/>
        <v>0.8378114313629702</v>
      </c>
      <c r="BA69" s="53"/>
    </row>
    <row r="70" spans="1:53" ht="12.75">
      <c r="A70" s="8" t="s">
        <v>93</v>
      </c>
      <c r="B70" s="75">
        <v>34195</v>
      </c>
      <c r="C70" s="60" t="s">
        <v>26</v>
      </c>
      <c r="D70" s="75">
        <v>34202</v>
      </c>
      <c r="E70" s="10">
        <v>457291</v>
      </c>
      <c r="F70" s="10">
        <v>600</v>
      </c>
      <c r="G70" s="32">
        <v>0.006</v>
      </c>
      <c r="H70" s="9">
        <v>0.0078</v>
      </c>
      <c r="I70" s="35">
        <v>0.0219</v>
      </c>
      <c r="J70" s="35">
        <v>0.675</v>
      </c>
      <c r="K70" s="9">
        <v>0.346</v>
      </c>
      <c r="L70" s="9">
        <v>0.484</v>
      </c>
      <c r="M70" s="9">
        <v>0.005</v>
      </c>
      <c r="N70" s="9">
        <v>0.41</v>
      </c>
      <c r="O70" s="9">
        <v>0.44</v>
      </c>
      <c r="P70" s="9">
        <v>0.71</v>
      </c>
      <c r="Q70" s="9">
        <v>5.95</v>
      </c>
      <c r="R70" s="9">
        <v>1.41</v>
      </c>
      <c r="S70" s="9">
        <v>10.66</v>
      </c>
      <c r="T70" s="9">
        <v>6.02</v>
      </c>
      <c r="U70" s="10">
        <v>10</v>
      </c>
      <c r="V70" s="10">
        <v>46</v>
      </c>
      <c r="W70" s="2"/>
      <c r="X70" s="2"/>
      <c r="Y70" s="2"/>
      <c r="Z70" s="2"/>
      <c r="AA70" s="2"/>
      <c r="AB70" s="32">
        <f t="shared" si="0"/>
        <v>0.83</v>
      </c>
      <c r="AC70" s="34">
        <f t="shared" si="1"/>
        <v>0.2142857142857143</v>
      </c>
      <c r="AD70" s="34">
        <f t="shared" si="2"/>
        <v>0.28363636363636363</v>
      </c>
      <c r="AE70" s="34">
        <f t="shared" si="3"/>
        <v>2.4333333333333336</v>
      </c>
      <c r="AF70" s="34">
        <f t="shared" si="4"/>
        <v>96.42857142857143</v>
      </c>
      <c r="AG70" s="34">
        <f t="shared" si="5"/>
        <v>24.71428571428571</v>
      </c>
      <c r="AH70" s="34">
        <f t="shared" si="6"/>
        <v>34.57142857142857</v>
      </c>
      <c r="AI70" s="34">
        <f t="shared" si="7"/>
        <v>0.4838709677419355</v>
      </c>
      <c r="AJ70" s="34">
        <f t="shared" si="8"/>
        <v>10.512820512820513</v>
      </c>
      <c r="AK70" s="34">
        <f t="shared" si="9"/>
        <v>22</v>
      </c>
      <c r="AL70" s="34">
        <f t="shared" si="10"/>
        <v>59.166666666666664</v>
      </c>
      <c r="AM70" s="34">
        <f t="shared" si="11"/>
        <v>258.69565217391306</v>
      </c>
      <c r="AN70" s="34">
        <f t="shared" si="12"/>
        <v>88.125</v>
      </c>
      <c r="AO70" s="34">
        <f t="shared" si="13"/>
        <v>304.57142857142856</v>
      </c>
      <c r="AP70" s="34"/>
      <c r="AQ70" s="34"/>
      <c r="AR70" s="34"/>
      <c r="AS70" s="34"/>
      <c r="AT70" s="34">
        <f t="shared" si="14"/>
        <v>0.9549925860214369</v>
      </c>
      <c r="AU70" s="34">
        <f t="shared" si="15"/>
        <v>59.28571428571428</v>
      </c>
      <c r="AV70" s="31">
        <f t="shared" si="20"/>
        <v>375.08942506768597</v>
      </c>
      <c r="AW70" s="31">
        <f t="shared" si="16"/>
        <v>427.2678571428571</v>
      </c>
      <c r="AX70" s="31">
        <f t="shared" si="17"/>
        <v>0.8778788733978524</v>
      </c>
      <c r="AY70" s="31">
        <f t="shared" si="18"/>
        <v>-76.89271778945687</v>
      </c>
      <c r="AZ70" s="31">
        <f t="shared" si="19"/>
        <v>0.8493759686760748</v>
      </c>
      <c r="BA70" s="53"/>
    </row>
    <row r="71" spans="1:53" ht="12.75">
      <c r="A71" s="8" t="s">
        <v>94</v>
      </c>
      <c r="B71" s="75">
        <v>34202</v>
      </c>
      <c r="C71" s="60" t="s">
        <v>26</v>
      </c>
      <c r="D71" s="75">
        <v>34209</v>
      </c>
      <c r="E71" s="10">
        <v>457293</v>
      </c>
      <c r="F71" s="10">
        <v>4000</v>
      </c>
      <c r="G71" s="32">
        <v>0.006</v>
      </c>
      <c r="H71" s="32">
        <v>0.002</v>
      </c>
      <c r="I71" s="35">
        <v>0.02</v>
      </c>
      <c r="J71" s="35">
        <v>0.091</v>
      </c>
      <c r="K71" s="9">
        <v>0.123</v>
      </c>
      <c r="L71" s="9">
        <v>0.114</v>
      </c>
      <c r="M71" s="9">
        <v>0.005</v>
      </c>
      <c r="N71" s="9">
        <v>0.21</v>
      </c>
      <c r="O71" s="9">
        <v>0.12</v>
      </c>
      <c r="P71" s="9">
        <v>0.23</v>
      </c>
      <c r="Q71" s="9">
        <v>2.03</v>
      </c>
      <c r="R71" s="9">
        <v>0.47</v>
      </c>
      <c r="S71" s="9">
        <v>3.68</v>
      </c>
      <c r="T71" s="9">
        <v>5.79</v>
      </c>
      <c r="U71" s="10">
        <v>13</v>
      </c>
      <c r="V71" s="10">
        <v>17</v>
      </c>
      <c r="W71" s="2"/>
      <c r="X71" s="2"/>
      <c r="Y71" s="2"/>
      <c r="Z71" s="2"/>
      <c r="AA71" s="2"/>
      <c r="AB71" s="32">
        <f t="shared" si="0"/>
        <v>0.237</v>
      </c>
      <c r="AC71" s="34">
        <f t="shared" si="1"/>
        <v>0.2142857142857143</v>
      </c>
      <c r="AD71" s="34">
        <f t="shared" si="2"/>
        <v>0.07272727272727272</v>
      </c>
      <c r="AE71" s="34">
        <f t="shared" si="3"/>
        <v>2.2222222222222223</v>
      </c>
      <c r="AF71" s="34">
        <f t="shared" si="4"/>
        <v>13</v>
      </c>
      <c r="AG71" s="34">
        <f t="shared" si="5"/>
        <v>8.785714285714285</v>
      </c>
      <c r="AH71" s="34">
        <f t="shared" si="6"/>
        <v>8.142857142857142</v>
      </c>
      <c r="AI71" s="34">
        <f t="shared" si="7"/>
        <v>0.4838709677419355</v>
      </c>
      <c r="AJ71" s="34">
        <f t="shared" si="8"/>
        <v>5.384615384615384</v>
      </c>
      <c r="AK71" s="34">
        <f t="shared" si="9"/>
        <v>6</v>
      </c>
      <c r="AL71" s="34">
        <f t="shared" si="10"/>
        <v>19.166666666666668</v>
      </c>
      <c r="AM71" s="34">
        <f t="shared" si="11"/>
        <v>88.26086956521738</v>
      </c>
      <c r="AN71" s="34">
        <f t="shared" si="12"/>
        <v>29.375</v>
      </c>
      <c r="AO71" s="34">
        <f t="shared" si="13"/>
        <v>105.14285714285715</v>
      </c>
      <c r="AP71" s="34"/>
      <c r="AQ71" s="34"/>
      <c r="AR71" s="34"/>
      <c r="AS71" s="34"/>
      <c r="AT71" s="34">
        <f t="shared" si="14"/>
        <v>1.6218100973589298</v>
      </c>
      <c r="AU71" s="34">
        <f t="shared" si="15"/>
        <v>16.928571428571427</v>
      </c>
      <c r="AV71" s="31">
        <f t="shared" si="20"/>
        <v>127.59786590221371</v>
      </c>
      <c r="AW71" s="31">
        <f t="shared" si="16"/>
        <v>142.66071428571428</v>
      </c>
      <c r="AX71" s="31">
        <f t="shared" si="17"/>
        <v>0.8944148817779407</v>
      </c>
      <c r="AY71" s="31">
        <f t="shared" si="18"/>
        <v>-23.848562669214857</v>
      </c>
      <c r="AZ71" s="31">
        <f t="shared" si="19"/>
        <v>0.8394376181474478</v>
      </c>
      <c r="BA71" s="53"/>
    </row>
    <row r="72" spans="1:53" ht="12.75">
      <c r="A72" s="8" t="s">
        <v>95</v>
      </c>
      <c r="B72" s="75">
        <v>34209</v>
      </c>
      <c r="C72" s="60" t="s">
        <v>26</v>
      </c>
      <c r="D72" s="75">
        <v>34216</v>
      </c>
      <c r="E72" s="10">
        <v>457296</v>
      </c>
      <c r="F72" s="10">
        <v>3100</v>
      </c>
      <c r="G72" s="32">
        <v>0.006</v>
      </c>
      <c r="H72" s="32">
        <v>0.002</v>
      </c>
      <c r="I72" s="35">
        <v>0.02</v>
      </c>
      <c r="J72" s="35">
        <v>0.148</v>
      </c>
      <c r="K72" s="9">
        <v>0.219</v>
      </c>
      <c r="L72" s="9">
        <v>0.223</v>
      </c>
      <c r="M72" s="9">
        <v>0.011</v>
      </c>
      <c r="N72" s="9">
        <v>0.1</v>
      </c>
      <c r="O72" s="9">
        <v>0.12</v>
      </c>
      <c r="P72" s="9">
        <v>0.12</v>
      </c>
      <c r="Q72" s="9">
        <v>1.49</v>
      </c>
      <c r="R72" s="9">
        <v>0.51</v>
      </c>
      <c r="S72" s="9">
        <v>2.78</v>
      </c>
      <c r="T72" s="9">
        <v>5.68</v>
      </c>
      <c r="U72" s="10">
        <v>14</v>
      </c>
      <c r="V72" s="10">
        <v>16</v>
      </c>
      <c r="W72" s="2"/>
      <c r="X72" s="2"/>
      <c r="Y72" s="2"/>
      <c r="Z72" s="2"/>
      <c r="AA72" s="2"/>
      <c r="AB72" s="32">
        <f t="shared" si="0"/>
        <v>0.442</v>
      </c>
      <c r="AC72" s="34">
        <f t="shared" si="1"/>
        <v>0.2142857142857143</v>
      </c>
      <c r="AD72" s="34">
        <f t="shared" si="2"/>
        <v>0.07272727272727272</v>
      </c>
      <c r="AE72" s="34">
        <f t="shared" si="3"/>
        <v>2.2222222222222223</v>
      </c>
      <c r="AF72" s="34">
        <f t="shared" si="4"/>
        <v>21.14285714285714</v>
      </c>
      <c r="AG72" s="34">
        <f t="shared" si="5"/>
        <v>15.642857142857142</v>
      </c>
      <c r="AH72" s="34">
        <f t="shared" si="6"/>
        <v>15.928571428571427</v>
      </c>
      <c r="AI72" s="34">
        <f t="shared" si="7"/>
        <v>1.064516129032258</v>
      </c>
      <c r="AJ72" s="34">
        <f t="shared" si="8"/>
        <v>2.5641025641025643</v>
      </c>
      <c r="AK72" s="34">
        <f t="shared" si="9"/>
        <v>6</v>
      </c>
      <c r="AL72" s="34">
        <f t="shared" si="10"/>
        <v>10</v>
      </c>
      <c r="AM72" s="34">
        <f t="shared" si="11"/>
        <v>64.78260869565219</v>
      </c>
      <c r="AN72" s="34">
        <f t="shared" si="12"/>
        <v>31.875</v>
      </c>
      <c r="AO72" s="34">
        <f t="shared" si="13"/>
        <v>79.42857142857142</v>
      </c>
      <c r="AP72" s="34"/>
      <c r="AQ72" s="34"/>
      <c r="AR72" s="34"/>
      <c r="AS72" s="34"/>
      <c r="AT72" s="34">
        <f t="shared" si="14"/>
        <v>2.089296130854041</v>
      </c>
      <c r="AU72" s="34">
        <f t="shared" si="15"/>
        <v>31.57142857142857</v>
      </c>
      <c r="AV72" s="31">
        <f t="shared" si="20"/>
        <v>98.9895684026119</v>
      </c>
      <c r="AW72" s="31">
        <f t="shared" si="16"/>
        <v>127.23214285714285</v>
      </c>
      <c r="AX72" s="31">
        <f t="shared" si="17"/>
        <v>0.7780232744626339</v>
      </c>
      <c r="AY72" s="31">
        <f t="shared" si="18"/>
        <v>-43.88543159738809</v>
      </c>
      <c r="AZ72" s="31">
        <f t="shared" si="19"/>
        <v>0.8156083828589306</v>
      </c>
      <c r="BA72" s="53"/>
    </row>
    <row r="73" spans="1:53" ht="12.75">
      <c r="A73" s="8" t="s">
        <v>96</v>
      </c>
      <c r="B73" s="75">
        <v>34216</v>
      </c>
      <c r="C73" s="60" t="s">
        <v>26</v>
      </c>
      <c r="D73" s="75">
        <v>34223</v>
      </c>
      <c r="E73" s="10">
        <v>457299</v>
      </c>
      <c r="F73" s="10">
        <v>2000</v>
      </c>
      <c r="G73" s="9">
        <v>0.108</v>
      </c>
      <c r="H73" s="9">
        <v>0.0076</v>
      </c>
      <c r="I73" s="35">
        <v>0.0325</v>
      </c>
      <c r="J73" s="35">
        <v>0.171</v>
      </c>
      <c r="K73" s="9">
        <v>0.787</v>
      </c>
      <c r="L73" s="9">
        <v>1.704</v>
      </c>
      <c r="M73" s="9">
        <v>0.005</v>
      </c>
      <c r="N73" s="9">
        <v>0.24</v>
      </c>
      <c r="O73" s="9">
        <v>0.28</v>
      </c>
      <c r="P73" s="9">
        <v>0.23</v>
      </c>
      <c r="Q73" s="9">
        <v>1.89</v>
      </c>
      <c r="R73" s="9">
        <v>1.6</v>
      </c>
      <c r="S73" s="9">
        <v>2.64</v>
      </c>
      <c r="T73" s="9">
        <v>4.175</v>
      </c>
      <c r="U73" s="10">
        <v>14</v>
      </c>
      <c r="V73" s="10">
        <v>53</v>
      </c>
      <c r="W73" s="2"/>
      <c r="X73" s="2"/>
      <c r="Y73" s="2"/>
      <c r="Z73" s="2"/>
      <c r="AA73" s="2"/>
      <c r="AB73" s="32">
        <f aca="true" t="shared" si="21" ref="AB73:AB136">K73+L73</f>
        <v>2.491</v>
      </c>
      <c r="AC73" s="34">
        <f aca="true" t="shared" si="22" ref="AC73:AC136">$G73/56*2*1000</f>
        <v>3.857142857142857</v>
      </c>
      <c r="AD73" s="34">
        <f aca="true" t="shared" si="23" ref="AD73:AD136">$H73/55*2*1000</f>
        <v>0.27636363636363637</v>
      </c>
      <c r="AE73" s="34">
        <f aca="true" t="shared" si="24" ref="AE73:AE136">$I73/27*3*1000</f>
        <v>3.611111111111111</v>
      </c>
      <c r="AF73" s="34">
        <f aca="true" t="shared" si="25" ref="AF73:AF136">$J73/28*4*1000</f>
        <v>24.42857142857143</v>
      </c>
      <c r="AG73" s="34">
        <f aca="true" t="shared" si="26" ref="AG73:AG136">$K73/14*1*1000</f>
        <v>56.214285714285715</v>
      </c>
      <c r="AH73" s="34">
        <f aca="true" t="shared" si="27" ref="AH73:AH136">$L73/14*1*1000</f>
        <v>121.71428571428571</v>
      </c>
      <c r="AI73" s="34">
        <f aca="true" t="shared" si="28" ref="AI73:AI136">$M73/31*3*1000</f>
        <v>0.4838709677419355</v>
      </c>
      <c r="AJ73" s="34">
        <f aca="true" t="shared" si="29" ref="AJ73:AJ136">$N73/39*1*1000</f>
        <v>6.153846153846154</v>
      </c>
      <c r="AK73" s="34">
        <f aca="true" t="shared" si="30" ref="AK73:AK136">$O73/40*2*1000</f>
        <v>14.000000000000002</v>
      </c>
      <c r="AL73" s="34">
        <f aca="true" t="shared" si="31" ref="AL73:AL136">$P73/24*2*1000</f>
        <v>19.166666666666668</v>
      </c>
      <c r="AM73" s="34">
        <f aca="true" t="shared" si="32" ref="AM73:AM136">$Q73/23*1*1000</f>
        <v>82.17391304347825</v>
      </c>
      <c r="AN73" s="34">
        <f aca="true" t="shared" si="33" ref="AN73:AN136">$R73/32*2*1000</f>
        <v>100</v>
      </c>
      <c r="AO73" s="34">
        <f aca="true" t="shared" si="34" ref="AO73:AO136">$S73/35*1*1000</f>
        <v>75.42857142857143</v>
      </c>
      <c r="AP73" s="34"/>
      <c r="AQ73" s="34"/>
      <c r="AR73" s="34"/>
      <c r="AS73" s="34"/>
      <c r="AT73" s="34">
        <f aca="true" t="shared" si="35" ref="AT73:AT136">SUM(10^(6-T73))</f>
        <v>66.83439175686154</v>
      </c>
      <c r="AU73" s="34">
        <f aca="true" t="shared" si="36" ref="AU73:AU136">AG73+AH73</f>
        <v>177.92857142857142</v>
      </c>
      <c r="AV73" s="31">
        <f t="shared" si="20"/>
        <v>177.7087115782768</v>
      </c>
      <c r="AW73" s="31">
        <f aca="true" t="shared" si="37" ref="AW73:AW136">AH73+AN73+AO73</f>
        <v>297.14285714285717</v>
      </c>
      <c r="AX73" s="31">
        <f aca="true" t="shared" si="38" ref="AX73:AX136">AV73/AW73</f>
        <v>0.5980581639653545</v>
      </c>
      <c r="AY73" s="31">
        <f aca="true" t="shared" si="39" ref="AY73:AY136">(AJ73+AK73+AL73+AM73)-(AH73+AN73+AO73)</f>
        <v>-175.6484312788661</v>
      </c>
      <c r="AZ73" s="31">
        <f aca="true" t="shared" si="40" ref="AZ73:AZ136">AM73/AO73</f>
        <v>1.0894268774703555</v>
      </c>
      <c r="BA73" s="53"/>
    </row>
    <row r="74" spans="1:53" ht="12.75">
      <c r="A74" s="8" t="s">
        <v>97</v>
      </c>
      <c r="B74" s="75">
        <v>34223</v>
      </c>
      <c r="C74" s="60" t="s">
        <v>26</v>
      </c>
      <c r="D74" s="75">
        <v>34230</v>
      </c>
      <c r="E74" s="10">
        <v>457302</v>
      </c>
      <c r="F74" s="10">
        <v>1850</v>
      </c>
      <c r="G74" s="9">
        <v>0.054</v>
      </c>
      <c r="H74" s="9">
        <v>0.0063</v>
      </c>
      <c r="I74" s="35">
        <v>0.02</v>
      </c>
      <c r="J74" s="35">
        <v>0.21</v>
      </c>
      <c r="K74" s="9">
        <v>0.572</v>
      </c>
      <c r="L74" s="9">
        <v>1.506</v>
      </c>
      <c r="M74" s="9">
        <v>0.005</v>
      </c>
      <c r="N74" s="9">
        <v>0.59</v>
      </c>
      <c r="O74" s="9">
        <v>0.76</v>
      </c>
      <c r="P74" s="9">
        <v>1.6</v>
      </c>
      <c r="Q74" s="9">
        <v>12.69</v>
      </c>
      <c r="R74" s="9">
        <v>1.86</v>
      </c>
      <c r="S74" s="9">
        <v>21.82</v>
      </c>
      <c r="T74" s="9">
        <v>4.6</v>
      </c>
      <c r="U74" s="10">
        <v>15</v>
      </c>
      <c r="V74" s="10">
        <v>104</v>
      </c>
      <c r="W74" s="2"/>
      <c r="X74" s="2"/>
      <c r="Y74" s="2"/>
      <c r="Z74" s="2"/>
      <c r="AA74" s="2"/>
      <c r="AB74" s="32">
        <f t="shared" si="21"/>
        <v>2.078</v>
      </c>
      <c r="AC74" s="34">
        <f t="shared" si="22"/>
        <v>1.9285714285714286</v>
      </c>
      <c r="AD74" s="34">
        <f t="shared" si="23"/>
        <v>0.2290909090909091</v>
      </c>
      <c r="AE74" s="34">
        <f t="shared" si="24"/>
        <v>2.2222222222222223</v>
      </c>
      <c r="AF74" s="34">
        <f t="shared" si="25"/>
        <v>30</v>
      </c>
      <c r="AG74" s="34">
        <f t="shared" si="26"/>
        <v>40.857142857142854</v>
      </c>
      <c r="AH74" s="34">
        <f t="shared" si="27"/>
        <v>107.57142857142857</v>
      </c>
      <c r="AI74" s="34">
        <f t="shared" si="28"/>
        <v>0.4838709677419355</v>
      </c>
      <c r="AJ74" s="34">
        <f t="shared" si="29"/>
        <v>15.128205128205128</v>
      </c>
      <c r="AK74" s="34">
        <f t="shared" si="30"/>
        <v>38</v>
      </c>
      <c r="AL74" s="34">
        <f t="shared" si="31"/>
        <v>133.33333333333334</v>
      </c>
      <c r="AM74" s="34">
        <f t="shared" si="32"/>
        <v>551.7391304347826</v>
      </c>
      <c r="AN74" s="34">
        <f t="shared" si="33"/>
        <v>116.25</v>
      </c>
      <c r="AO74" s="34">
        <f t="shared" si="34"/>
        <v>623.4285714285714</v>
      </c>
      <c r="AP74" s="34"/>
      <c r="AQ74" s="34"/>
      <c r="AR74" s="34"/>
      <c r="AS74" s="34"/>
      <c r="AT74" s="34">
        <f t="shared" si="35"/>
        <v>25.118864315095834</v>
      </c>
      <c r="AU74" s="34">
        <f t="shared" si="36"/>
        <v>148.42857142857142</v>
      </c>
      <c r="AV74" s="31">
        <f aca="true" t="shared" si="41" ref="AV74:AV137">AG74+AJ74+AK74+AL74+AM74</f>
        <v>779.057811753464</v>
      </c>
      <c r="AW74" s="31">
        <f t="shared" si="37"/>
        <v>847.25</v>
      </c>
      <c r="AX74" s="31">
        <f t="shared" si="38"/>
        <v>0.9195134986762632</v>
      </c>
      <c r="AY74" s="31">
        <f t="shared" si="39"/>
        <v>-109.04933110367892</v>
      </c>
      <c r="AZ74" s="31">
        <f t="shared" si="40"/>
        <v>0.8850077710915395</v>
      </c>
      <c r="BA74" s="53"/>
    </row>
    <row r="75" spans="1:53" ht="12.75">
      <c r="A75" s="8" t="s">
        <v>98</v>
      </c>
      <c r="B75" s="75">
        <v>34230</v>
      </c>
      <c r="C75" s="60" t="s">
        <v>26</v>
      </c>
      <c r="D75" s="75">
        <v>34237</v>
      </c>
      <c r="E75" s="10">
        <v>461745</v>
      </c>
      <c r="F75" s="10">
        <v>4100</v>
      </c>
      <c r="G75" s="9">
        <v>0.088</v>
      </c>
      <c r="H75" s="9">
        <v>0.01</v>
      </c>
      <c r="I75" s="35">
        <v>0.0263</v>
      </c>
      <c r="J75" s="35">
        <v>0.097</v>
      </c>
      <c r="K75" s="9">
        <v>2.382</v>
      </c>
      <c r="L75" s="9">
        <v>2.275</v>
      </c>
      <c r="M75" s="9">
        <v>0.006</v>
      </c>
      <c r="N75" s="9">
        <v>0.25</v>
      </c>
      <c r="O75" s="9">
        <v>0.45</v>
      </c>
      <c r="P75" s="9">
        <v>0.21</v>
      </c>
      <c r="Q75" s="9">
        <v>1.57</v>
      </c>
      <c r="R75" s="9">
        <v>1.91</v>
      </c>
      <c r="S75" s="9">
        <v>2.43</v>
      </c>
      <c r="T75" s="9">
        <v>4.117</v>
      </c>
      <c r="U75" s="10">
        <v>10</v>
      </c>
      <c r="V75" s="10">
        <v>23</v>
      </c>
      <c r="W75" s="2"/>
      <c r="X75" s="2"/>
      <c r="Y75" s="2"/>
      <c r="Z75" s="2"/>
      <c r="AA75" s="2"/>
      <c r="AB75" s="32">
        <f t="shared" si="21"/>
        <v>4.657</v>
      </c>
      <c r="AC75" s="34">
        <f t="shared" si="22"/>
        <v>3.1428571428571423</v>
      </c>
      <c r="AD75" s="34">
        <f t="shared" si="23"/>
        <v>0.36363636363636365</v>
      </c>
      <c r="AE75" s="34">
        <f t="shared" si="24"/>
        <v>2.9222222222222225</v>
      </c>
      <c r="AF75" s="34">
        <f t="shared" si="25"/>
        <v>13.857142857142858</v>
      </c>
      <c r="AG75" s="34">
        <f t="shared" si="26"/>
        <v>170.14285714285714</v>
      </c>
      <c r="AH75" s="34">
        <f t="shared" si="27"/>
        <v>162.5</v>
      </c>
      <c r="AI75" s="34">
        <f t="shared" si="28"/>
        <v>0.5806451612903225</v>
      </c>
      <c r="AJ75" s="34">
        <f t="shared" si="29"/>
        <v>6.41025641025641</v>
      </c>
      <c r="AK75" s="34">
        <f t="shared" si="30"/>
        <v>22.5</v>
      </c>
      <c r="AL75" s="34">
        <f t="shared" si="31"/>
        <v>17.499999999999996</v>
      </c>
      <c r="AM75" s="34">
        <f t="shared" si="32"/>
        <v>68.26086956521739</v>
      </c>
      <c r="AN75" s="34">
        <f t="shared" si="33"/>
        <v>119.375</v>
      </c>
      <c r="AO75" s="34">
        <f t="shared" si="34"/>
        <v>69.42857142857143</v>
      </c>
      <c r="AP75" s="34"/>
      <c r="AQ75" s="34"/>
      <c r="AR75" s="34"/>
      <c r="AS75" s="34"/>
      <c r="AT75" s="34">
        <f t="shared" si="35"/>
        <v>76.38357835776908</v>
      </c>
      <c r="AU75" s="34">
        <f t="shared" si="36"/>
        <v>332.6428571428571</v>
      </c>
      <c r="AV75" s="31">
        <f t="shared" si="41"/>
        <v>284.81398311833095</v>
      </c>
      <c r="AW75" s="31">
        <f t="shared" si="37"/>
        <v>351.30357142857144</v>
      </c>
      <c r="AX75" s="31">
        <f t="shared" si="38"/>
        <v>0.8107346644958335</v>
      </c>
      <c r="AY75" s="31">
        <f t="shared" si="39"/>
        <v>-236.63244545309766</v>
      </c>
      <c r="AZ75" s="31">
        <f t="shared" si="40"/>
        <v>0.983181248881732</v>
      </c>
      <c r="BA75" s="53"/>
    </row>
    <row r="76" spans="1:53" ht="12.75">
      <c r="A76" s="8" t="s">
        <v>99</v>
      </c>
      <c r="B76" s="75">
        <v>34237</v>
      </c>
      <c r="C76" s="60" t="s">
        <v>26</v>
      </c>
      <c r="D76" s="75">
        <v>34251</v>
      </c>
      <c r="E76" s="10">
        <v>461748</v>
      </c>
      <c r="F76" s="10">
        <v>4000</v>
      </c>
      <c r="G76" s="9">
        <v>0.0259</v>
      </c>
      <c r="H76" s="9">
        <v>0.004</v>
      </c>
      <c r="I76" s="35">
        <v>0.0279</v>
      </c>
      <c r="J76" s="35">
        <v>0.03</v>
      </c>
      <c r="K76" s="9">
        <v>0.748</v>
      </c>
      <c r="L76" s="9">
        <v>0.67</v>
      </c>
      <c r="M76" s="9">
        <v>0.005</v>
      </c>
      <c r="N76" s="9">
        <v>0.23</v>
      </c>
      <c r="O76" s="9">
        <v>0.21</v>
      </c>
      <c r="P76" s="9">
        <v>0.27</v>
      </c>
      <c r="Q76" s="9">
        <v>2.05</v>
      </c>
      <c r="R76" s="9">
        <v>0.69</v>
      </c>
      <c r="S76" s="9">
        <v>3.08</v>
      </c>
      <c r="T76" s="9">
        <v>4.609</v>
      </c>
      <c r="U76" s="10">
        <v>9</v>
      </c>
      <c r="V76" s="10">
        <v>14</v>
      </c>
      <c r="W76" s="2"/>
      <c r="X76" s="2"/>
      <c r="Y76" s="2"/>
      <c r="Z76" s="2"/>
      <c r="AA76" s="2"/>
      <c r="AB76" s="32">
        <f t="shared" si="21"/>
        <v>1.4180000000000001</v>
      </c>
      <c r="AC76" s="34">
        <f t="shared" si="22"/>
        <v>0.9249999999999999</v>
      </c>
      <c r="AD76" s="34">
        <f t="shared" si="23"/>
        <v>0.14545454545454545</v>
      </c>
      <c r="AE76" s="34">
        <f t="shared" si="24"/>
        <v>3.1000000000000005</v>
      </c>
      <c r="AF76" s="34">
        <f t="shared" si="25"/>
        <v>4.285714285714286</v>
      </c>
      <c r="AG76" s="34">
        <f t="shared" si="26"/>
        <v>53.42857142857143</v>
      </c>
      <c r="AH76" s="34">
        <f t="shared" si="27"/>
        <v>47.85714285714286</v>
      </c>
      <c r="AI76" s="34">
        <f t="shared" si="28"/>
        <v>0.4838709677419355</v>
      </c>
      <c r="AJ76" s="34">
        <f t="shared" si="29"/>
        <v>5.897435897435898</v>
      </c>
      <c r="AK76" s="34">
        <f t="shared" si="30"/>
        <v>10.499999999999998</v>
      </c>
      <c r="AL76" s="34">
        <f t="shared" si="31"/>
        <v>22.500000000000004</v>
      </c>
      <c r="AM76" s="34">
        <f t="shared" si="32"/>
        <v>89.13043478260869</v>
      </c>
      <c r="AN76" s="34">
        <f t="shared" si="33"/>
        <v>43.125</v>
      </c>
      <c r="AO76" s="34">
        <f t="shared" si="34"/>
        <v>88.00000000000001</v>
      </c>
      <c r="AP76" s="34"/>
      <c r="AQ76" s="34"/>
      <c r="AR76" s="34"/>
      <c r="AS76" s="34"/>
      <c r="AT76" s="34">
        <f t="shared" si="35"/>
        <v>24.60367604147628</v>
      </c>
      <c r="AU76" s="34">
        <f t="shared" si="36"/>
        <v>101.28571428571429</v>
      </c>
      <c r="AV76" s="31">
        <f t="shared" si="41"/>
        <v>181.45644210861602</v>
      </c>
      <c r="AW76" s="31">
        <f t="shared" si="37"/>
        <v>178.9821428571429</v>
      </c>
      <c r="AX76" s="31">
        <f t="shared" si="38"/>
        <v>1.0138242799643316</v>
      </c>
      <c r="AY76" s="31">
        <f t="shared" si="39"/>
        <v>-50.95427217709829</v>
      </c>
      <c r="AZ76" s="31">
        <f t="shared" si="40"/>
        <v>1.0128458498023714</v>
      </c>
      <c r="BA76" s="53"/>
    </row>
    <row r="77" spans="1:53" ht="12.75">
      <c r="A77" s="8" t="s">
        <v>100</v>
      </c>
      <c r="B77" s="75">
        <v>34251</v>
      </c>
      <c r="C77" s="60" t="s">
        <v>26</v>
      </c>
      <c r="D77" s="75">
        <v>34259</v>
      </c>
      <c r="E77" s="10">
        <v>461751</v>
      </c>
      <c r="F77" s="10">
        <v>4000</v>
      </c>
      <c r="G77" s="32">
        <v>0.006</v>
      </c>
      <c r="H77" s="32">
        <v>0.002</v>
      </c>
      <c r="I77" s="35">
        <v>0.02</v>
      </c>
      <c r="J77" s="35">
        <v>0.0487</v>
      </c>
      <c r="K77" s="9">
        <v>0.071</v>
      </c>
      <c r="L77" s="9">
        <v>0.147</v>
      </c>
      <c r="M77" s="9">
        <v>0.005</v>
      </c>
      <c r="N77" s="9">
        <v>0.37</v>
      </c>
      <c r="O77" s="9">
        <v>0.22</v>
      </c>
      <c r="P77" s="9">
        <v>0.52</v>
      </c>
      <c r="Q77" s="9">
        <v>4.45</v>
      </c>
      <c r="R77" s="9">
        <v>0.61</v>
      </c>
      <c r="S77" s="9">
        <v>7.25</v>
      </c>
      <c r="T77" s="9">
        <v>5.26</v>
      </c>
      <c r="U77" s="10">
        <v>14</v>
      </c>
      <c r="V77" s="10">
        <v>16</v>
      </c>
      <c r="W77" s="2"/>
      <c r="X77" s="2"/>
      <c r="Y77" s="2"/>
      <c r="Z77" s="2"/>
      <c r="AA77" s="2"/>
      <c r="AB77" s="32">
        <f t="shared" si="21"/>
        <v>0.21799999999999997</v>
      </c>
      <c r="AC77" s="34">
        <f t="shared" si="22"/>
        <v>0.2142857142857143</v>
      </c>
      <c r="AD77" s="34">
        <f t="shared" si="23"/>
        <v>0.07272727272727272</v>
      </c>
      <c r="AE77" s="34">
        <f t="shared" si="24"/>
        <v>2.2222222222222223</v>
      </c>
      <c r="AF77" s="34">
        <f t="shared" si="25"/>
        <v>6.957142857142857</v>
      </c>
      <c r="AG77" s="34">
        <f t="shared" si="26"/>
        <v>5.071428571428571</v>
      </c>
      <c r="AH77" s="34">
        <f t="shared" si="27"/>
        <v>10.499999999999998</v>
      </c>
      <c r="AI77" s="34">
        <f t="shared" si="28"/>
        <v>0.4838709677419355</v>
      </c>
      <c r="AJ77" s="34">
        <f t="shared" si="29"/>
        <v>9.487179487179487</v>
      </c>
      <c r="AK77" s="34">
        <f t="shared" si="30"/>
        <v>11</v>
      </c>
      <c r="AL77" s="34">
        <f t="shared" si="31"/>
        <v>43.333333333333336</v>
      </c>
      <c r="AM77" s="34">
        <f t="shared" si="32"/>
        <v>193.47826086956525</v>
      </c>
      <c r="AN77" s="34">
        <f t="shared" si="33"/>
        <v>38.125</v>
      </c>
      <c r="AO77" s="34">
        <f t="shared" si="34"/>
        <v>207.14285714285717</v>
      </c>
      <c r="AP77" s="34"/>
      <c r="AQ77" s="34"/>
      <c r="AR77" s="34"/>
      <c r="AS77" s="34"/>
      <c r="AT77" s="34">
        <f t="shared" si="35"/>
        <v>5.495408738576249</v>
      </c>
      <c r="AU77" s="34">
        <f t="shared" si="36"/>
        <v>15.57142857142857</v>
      </c>
      <c r="AV77" s="31">
        <f t="shared" si="41"/>
        <v>262.3702022615066</v>
      </c>
      <c r="AW77" s="31">
        <f t="shared" si="37"/>
        <v>255.76785714285717</v>
      </c>
      <c r="AX77" s="31">
        <f t="shared" si="38"/>
        <v>1.025813818798043</v>
      </c>
      <c r="AY77" s="31">
        <f t="shared" si="39"/>
        <v>1.5309165472208974</v>
      </c>
      <c r="AZ77" s="31">
        <f t="shared" si="40"/>
        <v>0.9340329835082459</v>
      </c>
      <c r="BA77" s="53"/>
    </row>
    <row r="78" spans="1:53" ht="12.75">
      <c r="A78" s="8" t="s">
        <v>105</v>
      </c>
      <c r="B78" s="74">
        <v>34490</v>
      </c>
      <c r="C78" s="60" t="s">
        <v>26</v>
      </c>
      <c r="D78" s="75">
        <v>34497</v>
      </c>
      <c r="E78" s="10">
        <v>473322</v>
      </c>
      <c r="F78" s="10">
        <v>700</v>
      </c>
      <c r="G78" s="32">
        <v>0.006</v>
      </c>
      <c r="H78" s="9">
        <v>0.0132</v>
      </c>
      <c r="I78" s="35">
        <v>0.02</v>
      </c>
      <c r="J78" s="35">
        <v>0.259</v>
      </c>
      <c r="K78" s="9">
        <v>0.147</v>
      </c>
      <c r="L78" s="9">
        <v>0.179</v>
      </c>
      <c r="M78" s="9">
        <v>0.005</v>
      </c>
      <c r="N78" s="9">
        <v>0.41</v>
      </c>
      <c r="O78" s="9">
        <v>0.46</v>
      </c>
      <c r="P78" s="9">
        <v>0.83</v>
      </c>
      <c r="Q78" s="9">
        <v>7.8</v>
      </c>
      <c r="R78" s="9">
        <v>1.37</v>
      </c>
      <c r="S78" s="9">
        <v>11.41</v>
      </c>
      <c r="T78" s="9">
        <v>6.665</v>
      </c>
      <c r="U78" s="10">
        <v>20</v>
      </c>
      <c r="V78" s="10">
        <v>60</v>
      </c>
      <c r="W78" s="2"/>
      <c r="X78" s="2"/>
      <c r="Y78" s="2"/>
      <c r="Z78" s="2"/>
      <c r="AA78" s="2"/>
      <c r="AB78" s="32">
        <f t="shared" si="21"/>
        <v>0.32599999999999996</v>
      </c>
      <c r="AC78" s="34">
        <f t="shared" si="22"/>
        <v>0.2142857142857143</v>
      </c>
      <c r="AD78" s="34">
        <f t="shared" si="23"/>
        <v>0.48000000000000004</v>
      </c>
      <c r="AE78" s="34">
        <f t="shared" si="24"/>
        <v>2.2222222222222223</v>
      </c>
      <c r="AF78" s="34">
        <f t="shared" si="25"/>
        <v>37</v>
      </c>
      <c r="AG78" s="34">
        <f t="shared" si="26"/>
        <v>10.499999999999998</v>
      </c>
      <c r="AH78" s="34">
        <f t="shared" si="27"/>
        <v>12.785714285714286</v>
      </c>
      <c r="AI78" s="34">
        <f t="shared" si="28"/>
        <v>0.4838709677419355</v>
      </c>
      <c r="AJ78" s="34">
        <f t="shared" si="29"/>
        <v>10.512820512820513</v>
      </c>
      <c r="AK78" s="34">
        <f t="shared" si="30"/>
        <v>23</v>
      </c>
      <c r="AL78" s="34">
        <f t="shared" si="31"/>
        <v>69.16666666666667</v>
      </c>
      <c r="AM78" s="34">
        <f t="shared" si="32"/>
        <v>339.1304347826087</v>
      </c>
      <c r="AN78" s="34">
        <f t="shared" si="33"/>
        <v>85.625</v>
      </c>
      <c r="AO78" s="34">
        <f t="shared" si="34"/>
        <v>326</v>
      </c>
      <c r="AP78" s="34"/>
      <c r="AQ78" s="34"/>
      <c r="AR78" s="34"/>
      <c r="AS78" s="34"/>
      <c r="AT78" s="34">
        <f t="shared" si="35"/>
        <v>0.21627185237270194</v>
      </c>
      <c r="AU78" s="34">
        <f t="shared" si="36"/>
        <v>23.285714285714285</v>
      </c>
      <c r="AV78" s="31">
        <f t="shared" si="41"/>
        <v>452.30992196209587</v>
      </c>
      <c r="AW78" s="31">
        <f t="shared" si="37"/>
        <v>424.4107142857143</v>
      </c>
      <c r="AX78" s="31">
        <f t="shared" si="38"/>
        <v>1.0657363415608772</v>
      </c>
      <c r="AY78" s="31">
        <f t="shared" si="39"/>
        <v>17.399207676381593</v>
      </c>
      <c r="AZ78" s="31">
        <f t="shared" si="40"/>
        <v>1.0402774073086156</v>
      </c>
      <c r="BA78" s="53"/>
    </row>
    <row r="79" spans="1:53" ht="12.75">
      <c r="A79" s="8" t="s">
        <v>85</v>
      </c>
      <c r="B79" s="75">
        <v>34497</v>
      </c>
      <c r="C79" s="60" t="s">
        <v>26</v>
      </c>
      <c r="D79" s="75">
        <v>34504</v>
      </c>
      <c r="E79" s="10">
        <v>473325</v>
      </c>
      <c r="F79" s="10">
        <v>990</v>
      </c>
      <c r="G79" s="32">
        <v>0.006</v>
      </c>
      <c r="H79" s="9">
        <v>0.0071</v>
      </c>
      <c r="I79" s="35">
        <v>0.02</v>
      </c>
      <c r="J79" s="35">
        <v>0.283</v>
      </c>
      <c r="K79" s="9">
        <v>0.071</v>
      </c>
      <c r="L79" s="9">
        <v>0.115</v>
      </c>
      <c r="M79" s="9">
        <v>0.013</v>
      </c>
      <c r="N79" s="9">
        <v>0.1</v>
      </c>
      <c r="O79" s="9">
        <v>0.25</v>
      </c>
      <c r="P79" s="9">
        <v>0.43</v>
      </c>
      <c r="Q79" s="9">
        <v>3.52</v>
      </c>
      <c r="R79" s="9">
        <v>0.72</v>
      </c>
      <c r="S79" s="9">
        <v>5.65</v>
      </c>
      <c r="T79" s="9">
        <v>5.944</v>
      </c>
      <c r="U79" s="10">
        <v>8</v>
      </c>
      <c r="V79" s="10">
        <v>25</v>
      </c>
      <c r="W79" s="2"/>
      <c r="X79" s="2"/>
      <c r="Y79" s="2"/>
      <c r="Z79" s="2"/>
      <c r="AA79" s="2"/>
      <c r="AB79" s="32">
        <f t="shared" si="21"/>
        <v>0.186</v>
      </c>
      <c r="AC79" s="34">
        <f t="shared" si="22"/>
        <v>0.2142857142857143</v>
      </c>
      <c r="AD79" s="34">
        <f t="shared" si="23"/>
        <v>0.25818181818181823</v>
      </c>
      <c r="AE79" s="34">
        <f t="shared" si="24"/>
        <v>2.2222222222222223</v>
      </c>
      <c r="AF79" s="34">
        <f t="shared" si="25"/>
        <v>40.42857142857142</v>
      </c>
      <c r="AG79" s="34">
        <f t="shared" si="26"/>
        <v>5.071428571428571</v>
      </c>
      <c r="AH79" s="34">
        <f t="shared" si="27"/>
        <v>8.214285714285714</v>
      </c>
      <c r="AI79" s="34">
        <f t="shared" si="28"/>
        <v>1.258064516129032</v>
      </c>
      <c r="AJ79" s="34">
        <f t="shared" si="29"/>
        <v>2.5641025641025643</v>
      </c>
      <c r="AK79" s="34">
        <f t="shared" si="30"/>
        <v>12.5</v>
      </c>
      <c r="AL79" s="34">
        <f t="shared" si="31"/>
        <v>35.833333333333336</v>
      </c>
      <c r="AM79" s="34">
        <f t="shared" si="32"/>
        <v>153.04347826086956</v>
      </c>
      <c r="AN79" s="34">
        <f t="shared" si="33"/>
        <v>45</v>
      </c>
      <c r="AO79" s="34">
        <f t="shared" si="34"/>
        <v>161.42857142857144</v>
      </c>
      <c r="AP79" s="34"/>
      <c r="AQ79" s="34"/>
      <c r="AR79" s="34"/>
      <c r="AS79" s="34"/>
      <c r="AT79" s="34">
        <f t="shared" si="35"/>
        <v>1.137627285823431</v>
      </c>
      <c r="AU79" s="34">
        <f t="shared" si="36"/>
        <v>13.285714285714285</v>
      </c>
      <c r="AV79" s="31">
        <f t="shared" si="41"/>
        <v>209.01234272973403</v>
      </c>
      <c r="AW79" s="31">
        <f t="shared" si="37"/>
        <v>214.64285714285717</v>
      </c>
      <c r="AX79" s="31">
        <f t="shared" si="38"/>
        <v>0.9737679860952666</v>
      </c>
      <c r="AY79" s="31">
        <f t="shared" si="39"/>
        <v>-10.701942984551692</v>
      </c>
      <c r="AZ79" s="31">
        <f t="shared" si="40"/>
        <v>0.9480569449788379</v>
      </c>
      <c r="BA79" s="53"/>
    </row>
    <row r="80" spans="1:53" ht="12.75">
      <c r="A80" s="8" t="s">
        <v>86</v>
      </c>
      <c r="B80" s="75">
        <v>34504</v>
      </c>
      <c r="C80" s="60" t="s">
        <v>26</v>
      </c>
      <c r="D80" s="75">
        <v>34511</v>
      </c>
      <c r="E80" s="10">
        <v>473328</v>
      </c>
      <c r="F80" s="10">
        <v>2700</v>
      </c>
      <c r="G80" s="9">
        <v>0.0102</v>
      </c>
      <c r="H80" s="9">
        <v>0.0054</v>
      </c>
      <c r="I80" s="35">
        <v>0.02</v>
      </c>
      <c r="J80" s="35">
        <v>0.135</v>
      </c>
      <c r="K80" s="9">
        <v>0.574</v>
      </c>
      <c r="L80" s="9">
        <v>0.6</v>
      </c>
      <c r="M80" s="9">
        <v>0.008</v>
      </c>
      <c r="N80" s="9">
        <v>0.1</v>
      </c>
      <c r="O80" s="9">
        <v>0.26</v>
      </c>
      <c r="P80" s="9">
        <v>0.18</v>
      </c>
      <c r="Q80" s="9">
        <v>1.43</v>
      </c>
      <c r="R80" s="9">
        <v>0.99</v>
      </c>
      <c r="S80" s="9">
        <v>2</v>
      </c>
      <c r="T80" s="9">
        <v>4.849</v>
      </c>
      <c r="U80" s="10">
        <v>9</v>
      </c>
      <c r="V80" s="10">
        <v>20</v>
      </c>
      <c r="W80" s="2"/>
      <c r="X80" s="2"/>
      <c r="Y80" s="2"/>
      <c r="Z80" s="2"/>
      <c r="AA80" s="2"/>
      <c r="AB80" s="32">
        <f t="shared" si="21"/>
        <v>1.174</v>
      </c>
      <c r="AC80" s="34">
        <f t="shared" si="22"/>
        <v>0.36428571428571427</v>
      </c>
      <c r="AD80" s="34">
        <f t="shared" si="23"/>
        <v>0.19636363636363635</v>
      </c>
      <c r="AE80" s="34">
        <f t="shared" si="24"/>
        <v>2.2222222222222223</v>
      </c>
      <c r="AF80" s="34">
        <f t="shared" si="25"/>
        <v>19.28571428571429</v>
      </c>
      <c r="AG80" s="34">
        <f t="shared" si="26"/>
        <v>40.99999999999999</v>
      </c>
      <c r="AH80" s="34">
        <f t="shared" si="27"/>
        <v>42.857142857142854</v>
      </c>
      <c r="AI80" s="34">
        <f t="shared" si="28"/>
        <v>0.7741935483870969</v>
      </c>
      <c r="AJ80" s="34">
        <f t="shared" si="29"/>
        <v>2.5641025641025643</v>
      </c>
      <c r="AK80" s="34">
        <f t="shared" si="30"/>
        <v>13.000000000000002</v>
      </c>
      <c r="AL80" s="34">
        <f t="shared" si="31"/>
        <v>15</v>
      </c>
      <c r="AM80" s="34">
        <f t="shared" si="32"/>
        <v>62.17391304347826</v>
      </c>
      <c r="AN80" s="34">
        <f t="shared" si="33"/>
        <v>61.875</v>
      </c>
      <c r="AO80" s="34">
        <f t="shared" si="34"/>
        <v>57.14285714285714</v>
      </c>
      <c r="AP80" s="34"/>
      <c r="AQ80" s="34"/>
      <c r="AR80" s="34"/>
      <c r="AS80" s="34"/>
      <c r="AT80" s="34">
        <f t="shared" si="35"/>
        <v>14.157937799570815</v>
      </c>
      <c r="AU80" s="34">
        <f t="shared" si="36"/>
        <v>83.85714285714285</v>
      </c>
      <c r="AV80" s="31">
        <f t="shared" si="41"/>
        <v>133.73801560758082</v>
      </c>
      <c r="AW80" s="31">
        <f t="shared" si="37"/>
        <v>161.875</v>
      </c>
      <c r="AX80" s="31">
        <f t="shared" si="38"/>
        <v>0.8261807913981827</v>
      </c>
      <c r="AY80" s="31">
        <f t="shared" si="39"/>
        <v>-69.13698439241918</v>
      </c>
      <c r="AZ80" s="31">
        <f t="shared" si="40"/>
        <v>1.0880434782608697</v>
      </c>
      <c r="BA80" s="53"/>
    </row>
    <row r="81" spans="1:53" ht="12.75">
      <c r="A81" s="8" t="s">
        <v>87</v>
      </c>
      <c r="B81" s="75">
        <v>34511</v>
      </c>
      <c r="C81" s="60" t="s">
        <v>26</v>
      </c>
      <c r="D81" s="75">
        <v>34518</v>
      </c>
      <c r="E81" s="10">
        <v>473331</v>
      </c>
      <c r="F81" s="10">
        <v>1050</v>
      </c>
      <c r="G81" s="9">
        <v>0.0255</v>
      </c>
      <c r="H81" s="9">
        <v>0.0151</v>
      </c>
      <c r="I81" s="35">
        <v>0.02</v>
      </c>
      <c r="J81" s="35">
        <v>0.237</v>
      </c>
      <c r="K81" s="9">
        <v>1.761</v>
      </c>
      <c r="L81" s="9">
        <v>2.167</v>
      </c>
      <c r="M81" s="9">
        <v>0.409</v>
      </c>
      <c r="N81" s="9">
        <v>0.11</v>
      </c>
      <c r="O81" s="9">
        <v>0.78</v>
      </c>
      <c r="P81" s="9">
        <v>0.32</v>
      </c>
      <c r="Q81" s="9">
        <v>2.35</v>
      </c>
      <c r="R81" s="9">
        <v>1.76</v>
      </c>
      <c r="S81" s="9">
        <v>2.3</v>
      </c>
      <c r="T81" s="9">
        <v>4.758</v>
      </c>
      <c r="U81" s="10">
        <v>9</v>
      </c>
      <c r="V81" s="10">
        <v>37</v>
      </c>
      <c r="W81" s="2"/>
      <c r="X81" s="2"/>
      <c r="Y81" s="2"/>
      <c r="Z81" s="2"/>
      <c r="AA81" s="2"/>
      <c r="AB81" s="32">
        <f t="shared" si="21"/>
        <v>3.928</v>
      </c>
      <c r="AC81" s="34">
        <f t="shared" si="22"/>
        <v>0.9107142857142856</v>
      </c>
      <c r="AD81" s="34">
        <f t="shared" si="23"/>
        <v>0.5490909090909091</v>
      </c>
      <c r="AE81" s="34">
        <f t="shared" si="24"/>
        <v>2.2222222222222223</v>
      </c>
      <c r="AF81" s="34">
        <f t="shared" si="25"/>
        <v>33.857142857142854</v>
      </c>
      <c r="AG81" s="34">
        <f t="shared" si="26"/>
        <v>125.78571428571428</v>
      </c>
      <c r="AH81" s="34">
        <f t="shared" si="27"/>
        <v>154.78571428571428</v>
      </c>
      <c r="AI81" s="34">
        <f t="shared" si="28"/>
        <v>39.58064516129033</v>
      </c>
      <c r="AJ81" s="34">
        <f t="shared" si="29"/>
        <v>2.8205128205128207</v>
      </c>
      <c r="AK81" s="34">
        <f t="shared" si="30"/>
        <v>39</v>
      </c>
      <c r="AL81" s="34">
        <f t="shared" si="31"/>
        <v>26.666666666666668</v>
      </c>
      <c r="AM81" s="34">
        <f t="shared" si="32"/>
        <v>102.17391304347827</v>
      </c>
      <c r="AN81" s="34">
        <f t="shared" si="33"/>
        <v>110</v>
      </c>
      <c r="AO81" s="34">
        <f t="shared" si="34"/>
        <v>65.71428571428571</v>
      </c>
      <c r="AP81" s="34"/>
      <c r="AQ81" s="34"/>
      <c r="AR81" s="34"/>
      <c r="AS81" s="34"/>
      <c r="AT81" s="34">
        <f t="shared" si="35"/>
        <v>17.45822152920504</v>
      </c>
      <c r="AU81" s="34">
        <f t="shared" si="36"/>
        <v>280.57142857142856</v>
      </c>
      <c r="AV81" s="31">
        <f t="shared" si="41"/>
        <v>296.44680681637203</v>
      </c>
      <c r="AW81" s="31">
        <f t="shared" si="37"/>
        <v>330.5</v>
      </c>
      <c r="AX81" s="31">
        <f t="shared" si="38"/>
        <v>0.8969646197167082</v>
      </c>
      <c r="AY81" s="31">
        <f t="shared" si="39"/>
        <v>-159.83890746934225</v>
      </c>
      <c r="AZ81" s="31">
        <f t="shared" si="40"/>
        <v>1.5548204158790173</v>
      </c>
      <c r="BA81" s="53"/>
    </row>
    <row r="82" spans="1:53" ht="12.75">
      <c r="A82" s="8" t="s">
        <v>88</v>
      </c>
      <c r="B82" s="75">
        <v>34518</v>
      </c>
      <c r="C82" s="60" t="s">
        <v>26</v>
      </c>
      <c r="D82" s="75">
        <v>34525</v>
      </c>
      <c r="E82" s="10">
        <v>473334</v>
      </c>
      <c r="F82" s="10">
        <v>1250</v>
      </c>
      <c r="G82" s="9">
        <v>0.146</v>
      </c>
      <c r="H82" s="9">
        <v>0.0289</v>
      </c>
      <c r="I82" s="35">
        <v>0.053</v>
      </c>
      <c r="J82" s="35">
        <v>0.244</v>
      </c>
      <c r="K82" s="9">
        <v>1.967</v>
      </c>
      <c r="L82" s="9">
        <v>2.493</v>
      </c>
      <c r="M82" s="9">
        <v>0.503</v>
      </c>
      <c r="N82" s="9">
        <v>0.13</v>
      </c>
      <c r="O82" s="9">
        <v>1.47</v>
      </c>
      <c r="P82" s="9">
        <v>0.23</v>
      </c>
      <c r="Q82" s="9">
        <v>1.21</v>
      </c>
      <c r="R82" s="9">
        <v>3.26</v>
      </c>
      <c r="S82" s="9">
        <v>1</v>
      </c>
      <c r="T82" s="9">
        <v>4.206</v>
      </c>
      <c r="U82" s="10">
        <v>14</v>
      </c>
      <c r="V82" s="10">
        <v>36</v>
      </c>
      <c r="W82" s="2"/>
      <c r="X82" s="2"/>
      <c r="Y82" s="2"/>
      <c r="Z82" s="2"/>
      <c r="AA82" s="2"/>
      <c r="AB82" s="32">
        <f t="shared" si="21"/>
        <v>4.46</v>
      </c>
      <c r="AC82" s="34">
        <f t="shared" si="22"/>
        <v>5.2142857142857135</v>
      </c>
      <c r="AD82" s="34">
        <f t="shared" si="23"/>
        <v>1.0509090909090908</v>
      </c>
      <c r="AE82" s="34">
        <f t="shared" si="24"/>
        <v>5.8888888888888875</v>
      </c>
      <c r="AF82" s="34">
        <f t="shared" si="25"/>
        <v>34.857142857142854</v>
      </c>
      <c r="AG82" s="34">
        <f t="shared" si="26"/>
        <v>140.5</v>
      </c>
      <c r="AH82" s="34">
        <f t="shared" si="27"/>
        <v>178.07142857142858</v>
      </c>
      <c r="AI82" s="34">
        <f t="shared" si="28"/>
        <v>48.677419354838705</v>
      </c>
      <c r="AJ82" s="34">
        <f t="shared" si="29"/>
        <v>3.3333333333333335</v>
      </c>
      <c r="AK82" s="34">
        <f t="shared" si="30"/>
        <v>73.5</v>
      </c>
      <c r="AL82" s="34">
        <f t="shared" si="31"/>
        <v>19.166666666666668</v>
      </c>
      <c r="AM82" s="34">
        <f t="shared" si="32"/>
        <v>52.60869565217391</v>
      </c>
      <c r="AN82" s="34">
        <f t="shared" si="33"/>
        <v>203.75</v>
      </c>
      <c r="AO82" s="34">
        <f t="shared" si="34"/>
        <v>28.57142857142857</v>
      </c>
      <c r="AP82" s="34"/>
      <c r="AQ82" s="34"/>
      <c r="AR82" s="34"/>
      <c r="AS82" s="34"/>
      <c r="AT82" s="34">
        <f t="shared" si="35"/>
        <v>62.23002851691589</v>
      </c>
      <c r="AU82" s="34">
        <f t="shared" si="36"/>
        <v>318.57142857142856</v>
      </c>
      <c r="AV82" s="31">
        <f t="shared" si="41"/>
        <v>289.1086956521739</v>
      </c>
      <c r="AW82" s="31">
        <f t="shared" si="37"/>
        <v>410.3928571428571</v>
      </c>
      <c r="AX82" s="31">
        <f t="shared" si="38"/>
        <v>0.7044681470943234</v>
      </c>
      <c r="AY82" s="31">
        <f t="shared" si="39"/>
        <v>-261.78416149068323</v>
      </c>
      <c r="AZ82" s="31">
        <f t="shared" si="40"/>
        <v>1.8413043478260869</v>
      </c>
      <c r="BA82" s="53"/>
    </row>
    <row r="83" spans="1:53" ht="12.75">
      <c r="A83" s="8" t="s">
        <v>89</v>
      </c>
      <c r="B83" s="75">
        <v>34525</v>
      </c>
      <c r="C83" s="60" t="s">
        <v>26</v>
      </c>
      <c r="D83" s="75">
        <v>34532</v>
      </c>
      <c r="E83" s="10">
        <v>473337</v>
      </c>
      <c r="F83" s="10">
        <v>550</v>
      </c>
      <c r="G83" s="9">
        <v>0.0131</v>
      </c>
      <c r="H83" s="9">
        <v>0.0156</v>
      </c>
      <c r="I83" s="35">
        <v>0.02</v>
      </c>
      <c r="J83" s="35">
        <v>0.855</v>
      </c>
      <c r="K83" s="9">
        <v>0.714</v>
      </c>
      <c r="L83" s="9">
        <v>1.124</v>
      </c>
      <c r="M83" s="9">
        <v>0.232</v>
      </c>
      <c r="N83" s="9">
        <v>0.24</v>
      </c>
      <c r="O83" s="9">
        <v>0.47</v>
      </c>
      <c r="P83" s="9">
        <v>0.34</v>
      </c>
      <c r="Q83" s="9">
        <v>2.53</v>
      </c>
      <c r="R83" s="9">
        <v>1.28</v>
      </c>
      <c r="S83" s="9">
        <v>3.16</v>
      </c>
      <c r="T83" s="9">
        <v>4.873</v>
      </c>
      <c r="U83" s="10">
        <v>11</v>
      </c>
      <c r="V83" s="10">
        <v>31</v>
      </c>
      <c r="W83" s="2"/>
      <c r="X83" s="2"/>
      <c r="Y83" s="2"/>
      <c r="Z83" s="2"/>
      <c r="AA83" s="2"/>
      <c r="AB83" s="32">
        <f t="shared" si="21"/>
        <v>1.838</v>
      </c>
      <c r="AC83" s="34">
        <f t="shared" si="22"/>
        <v>0.46785714285714286</v>
      </c>
      <c r="AD83" s="34">
        <f t="shared" si="23"/>
        <v>0.5672727272727273</v>
      </c>
      <c r="AE83" s="34">
        <f t="shared" si="24"/>
        <v>2.2222222222222223</v>
      </c>
      <c r="AF83" s="34">
        <f t="shared" si="25"/>
        <v>122.14285714285714</v>
      </c>
      <c r="AG83" s="34">
        <f t="shared" si="26"/>
        <v>51</v>
      </c>
      <c r="AH83" s="34">
        <f t="shared" si="27"/>
        <v>80.28571428571429</v>
      </c>
      <c r="AI83" s="34">
        <f t="shared" si="28"/>
        <v>22.451612903225808</v>
      </c>
      <c r="AJ83" s="34">
        <f t="shared" si="29"/>
        <v>6.153846153846154</v>
      </c>
      <c r="AK83" s="34">
        <f t="shared" si="30"/>
        <v>23.5</v>
      </c>
      <c r="AL83" s="34">
        <f t="shared" si="31"/>
        <v>28.333333333333336</v>
      </c>
      <c r="AM83" s="34">
        <f t="shared" si="32"/>
        <v>109.99999999999999</v>
      </c>
      <c r="AN83" s="34">
        <f t="shared" si="33"/>
        <v>80</v>
      </c>
      <c r="AO83" s="34">
        <f t="shared" si="34"/>
        <v>90.28571428571429</v>
      </c>
      <c r="AP83" s="34"/>
      <c r="AQ83" s="34"/>
      <c r="AR83" s="34"/>
      <c r="AS83" s="34"/>
      <c r="AT83" s="34">
        <f t="shared" si="35"/>
        <v>13.396766874259345</v>
      </c>
      <c r="AU83" s="34">
        <f t="shared" si="36"/>
        <v>131.28571428571428</v>
      </c>
      <c r="AV83" s="31">
        <f t="shared" si="41"/>
        <v>218.9871794871795</v>
      </c>
      <c r="AW83" s="31">
        <f t="shared" si="37"/>
        <v>250.57142857142856</v>
      </c>
      <c r="AX83" s="31">
        <f t="shared" si="38"/>
        <v>0.8739511153992341</v>
      </c>
      <c r="AY83" s="31">
        <f t="shared" si="39"/>
        <v>-82.58424908424908</v>
      </c>
      <c r="AZ83" s="31">
        <f t="shared" si="40"/>
        <v>1.2183544303797467</v>
      </c>
      <c r="BA83" s="53"/>
    </row>
    <row r="84" spans="1:53" ht="12.75">
      <c r="A84" s="8" t="s">
        <v>90</v>
      </c>
      <c r="B84" s="75">
        <v>34532</v>
      </c>
      <c r="C84" s="60" t="s">
        <v>26</v>
      </c>
      <c r="D84" s="75">
        <v>34539</v>
      </c>
      <c r="E84" s="10">
        <v>473340</v>
      </c>
      <c r="F84" s="10">
        <v>350</v>
      </c>
      <c r="G84" s="9">
        <v>0.076</v>
      </c>
      <c r="H84" s="9">
        <v>0.0318</v>
      </c>
      <c r="I84" s="35">
        <v>0.0441</v>
      </c>
      <c r="J84" s="35">
        <v>0.702</v>
      </c>
      <c r="K84" s="9">
        <v>2.3</v>
      </c>
      <c r="L84" s="9">
        <v>4.137</v>
      </c>
      <c r="M84" s="9">
        <v>0.033</v>
      </c>
      <c r="N84" s="9">
        <v>0.88</v>
      </c>
      <c r="O84" s="9">
        <v>2.87</v>
      </c>
      <c r="P84" s="9">
        <v>0.61</v>
      </c>
      <c r="Q84" s="9">
        <v>4.23</v>
      </c>
      <c r="R84" s="9">
        <v>3.91</v>
      </c>
      <c r="S84" s="9">
        <v>3.06</v>
      </c>
      <c r="T84" s="9">
        <v>4.461</v>
      </c>
      <c r="U84" s="10">
        <v>12</v>
      </c>
      <c r="V84" s="10">
        <v>71</v>
      </c>
      <c r="W84" s="2"/>
      <c r="X84" s="2"/>
      <c r="Y84" s="2"/>
      <c r="Z84" s="2"/>
      <c r="AA84" s="2"/>
      <c r="AB84" s="32">
        <f t="shared" si="21"/>
        <v>6.436999999999999</v>
      </c>
      <c r="AC84" s="34">
        <f t="shared" si="22"/>
        <v>2.7142857142857144</v>
      </c>
      <c r="AD84" s="34">
        <f t="shared" si="23"/>
        <v>1.1563636363636363</v>
      </c>
      <c r="AE84" s="34">
        <f t="shared" si="24"/>
        <v>4.8999999999999995</v>
      </c>
      <c r="AF84" s="34">
        <f t="shared" si="25"/>
        <v>100.28571428571428</v>
      </c>
      <c r="AG84" s="34">
        <f t="shared" si="26"/>
        <v>164.28571428571428</v>
      </c>
      <c r="AH84" s="34">
        <f t="shared" si="27"/>
        <v>295.5</v>
      </c>
      <c r="AI84" s="34">
        <f t="shared" si="28"/>
        <v>3.1935483870967745</v>
      </c>
      <c r="AJ84" s="34">
        <f t="shared" si="29"/>
        <v>22.564102564102566</v>
      </c>
      <c r="AK84" s="34">
        <f t="shared" si="30"/>
        <v>143.50000000000003</v>
      </c>
      <c r="AL84" s="34">
        <f t="shared" si="31"/>
        <v>50.833333333333336</v>
      </c>
      <c r="AM84" s="34">
        <f t="shared" si="32"/>
        <v>183.9130434782609</v>
      </c>
      <c r="AN84" s="34">
        <f t="shared" si="33"/>
        <v>244.375</v>
      </c>
      <c r="AO84" s="34">
        <f t="shared" si="34"/>
        <v>87.42857142857143</v>
      </c>
      <c r="AP84" s="34"/>
      <c r="AQ84" s="34"/>
      <c r="AR84" s="34"/>
      <c r="AS84" s="34"/>
      <c r="AT84" s="34">
        <f t="shared" si="35"/>
        <v>34.59393778261218</v>
      </c>
      <c r="AU84" s="34">
        <f t="shared" si="36"/>
        <v>459.7857142857143</v>
      </c>
      <c r="AV84" s="31">
        <f t="shared" si="41"/>
        <v>565.0961936614111</v>
      </c>
      <c r="AW84" s="31">
        <f t="shared" si="37"/>
        <v>627.3035714285714</v>
      </c>
      <c r="AX84" s="31">
        <f t="shared" si="38"/>
        <v>0.9008336942423361</v>
      </c>
      <c r="AY84" s="31">
        <f t="shared" si="39"/>
        <v>-226.4930920528746</v>
      </c>
      <c r="AZ84" s="31">
        <f t="shared" si="40"/>
        <v>2.1035805626598467</v>
      </c>
      <c r="BA84" s="53"/>
    </row>
    <row r="85" spans="1:53" ht="12.75">
      <c r="A85" s="8" t="s">
        <v>91</v>
      </c>
      <c r="B85" s="75">
        <v>34539</v>
      </c>
      <c r="C85" s="60" t="s">
        <v>26</v>
      </c>
      <c r="D85" s="75">
        <v>34546</v>
      </c>
      <c r="E85" s="10">
        <v>482025</v>
      </c>
      <c r="F85" s="10">
        <v>1950</v>
      </c>
      <c r="G85" s="9">
        <v>0.0136</v>
      </c>
      <c r="H85" s="9">
        <v>0.0104</v>
      </c>
      <c r="I85" s="35">
        <v>0.0219</v>
      </c>
      <c r="J85" s="35">
        <v>0.196</v>
      </c>
      <c r="K85" s="9">
        <v>0.671</v>
      </c>
      <c r="L85" s="9">
        <v>1.153</v>
      </c>
      <c r="M85" s="9">
        <v>0.005</v>
      </c>
      <c r="N85" s="9">
        <v>0.22</v>
      </c>
      <c r="O85" s="9">
        <v>0.68</v>
      </c>
      <c r="P85" s="9">
        <v>0.25</v>
      </c>
      <c r="Q85" s="9">
        <v>1.45</v>
      </c>
      <c r="R85" s="9">
        <v>1.07</v>
      </c>
      <c r="S85" s="9">
        <v>1.58</v>
      </c>
      <c r="T85" s="9">
        <v>5.715</v>
      </c>
      <c r="U85" s="10">
        <v>19</v>
      </c>
      <c r="V85" s="10">
        <v>25</v>
      </c>
      <c r="W85" s="2"/>
      <c r="X85" s="2"/>
      <c r="Y85" s="2"/>
      <c r="Z85" s="2"/>
      <c r="AA85" s="2"/>
      <c r="AB85" s="32">
        <f t="shared" si="21"/>
        <v>1.824</v>
      </c>
      <c r="AC85" s="34">
        <f t="shared" si="22"/>
        <v>0.48571428571428565</v>
      </c>
      <c r="AD85" s="34">
        <f t="shared" si="23"/>
        <v>0.3781818181818181</v>
      </c>
      <c r="AE85" s="34">
        <f t="shared" si="24"/>
        <v>2.4333333333333336</v>
      </c>
      <c r="AF85" s="34">
        <f t="shared" si="25"/>
        <v>28</v>
      </c>
      <c r="AG85" s="34">
        <f t="shared" si="26"/>
        <v>47.92857142857143</v>
      </c>
      <c r="AH85" s="34">
        <f t="shared" si="27"/>
        <v>82.35714285714286</v>
      </c>
      <c r="AI85" s="34">
        <f t="shared" si="28"/>
        <v>0.4838709677419355</v>
      </c>
      <c r="AJ85" s="34">
        <f t="shared" si="29"/>
        <v>5.641025641025641</v>
      </c>
      <c r="AK85" s="34">
        <f t="shared" si="30"/>
        <v>34</v>
      </c>
      <c r="AL85" s="34">
        <f t="shared" si="31"/>
        <v>20.833333333333332</v>
      </c>
      <c r="AM85" s="34">
        <f t="shared" si="32"/>
        <v>63.04347826086956</v>
      </c>
      <c r="AN85" s="34">
        <f t="shared" si="33"/>
        <v>66.875</v>
      </c>
      <c r="AO85" s="34">
        <f t="shared" si="34"/>
        <v>45.142857142857146</v>
      </c>
      <c r="AP85" s="34"/>
      <c r="AQ85" s="34"/>
      <c r="AR85" s="34"/>
      <c r="AS85" s="34"/>
      <c r="AT85" s="34">
        <f t="shared" si="35"/>
        <v>1.9275249131909367</v>
      </c>
      <c r="AU85" s="34">
        <f t="shared" si="36"/>
        <v>130.28571428571428</v>
      </c>
      <c r="AV85" s="31">
        <f t="shared" si="41"/>
        <v>171.44640866379996</v>
      </c>
      <c r="AW85" s="31">
        <f t="shared" si="37"/>
        <v>194.375</v>
      </c>
      <c r="AX85" s="31">
        <f t="shared" si="38"/>
        <v>0.8820394014857875</v>
      </c>
      <c r="AY85" s="31">
        <f t="shared" si="39"/>
        <v>-70.85716276477146</v>
      </c>
      <c r="AZ85" s="31">
        <f t="shared" si="40"/>
        <v>1.3965327462850852</v>
      </c>
      <c r="BA85" s="53"/>
    </row>
    <row r="86" spans="1:53" ht="12.75">
      <c r="A86" s="8" t="s">
        <v>92</v>
      </c>
      <c r="B86" s="75">
        <v>34546</v>
      </c>
      <c r="C86" s="60" t="s">
        <v>26</v>
      </c>
      <c r="D86" s="75">
        <v>34553</v>
      </c>
      <c r="E86" s="10">
        <v>482028</v>
      </c>
      <c r="F86" s="10">
        <v>1350</v>
      </c>
      <c r="G86" s="9">
        <v>0.094</v>
      </c>
      <c r="H86" s="9">
        <v>0.0157</v>
      </c>
      <c r="I86" s="35">
        <v>0.0415</v>
      </c>
      <c r="J86" s="35">
        <v>0.546</v>
      </c>
      <c r="K86" s="9">
        <v>1.846</v>
      </c>
      <c r="L86" s="9">
        <v>2.636</v>
      </c>
      <c r="M86" s="9">
        <v>0.005</v>
      </c>
      <c r="N86" s="9">
        <v>0.32</v>
      </c>
      <c r="O86" s="9">
        <v>0.83</v>
      </c>
      <c r="P86" s="9">
        <v>0.32</v>
      </c>
      <c r="Q86" s="9">
        <v>2.04</v>
      </c>
      <c r="R86" s="9">
        <v>2.7</v>
      </c>
      <c r="S86" s="9">
        <v>1.84</v>
      </c>
      <c r="T86" s="9">
        <v>4.287</v>
      </c>
      <c r="U86" s="10">
        <v>20</v>
      </c>
      <c r="V86" s="10">
        <v>67</v>
      </c>
      <c r="W86" s="2"/>
      <c r="X86" s="2"/>
      <c r="Y86" s="2"/>
      <c r="Z86" s="2"/>
      <c r="AA86" s="2"/>
      <c r="AB86" s="32">
        <f t="shared" si="21"/>
        <v>4.482</v>
      </c>
      <c r="AC86" s="34">
        <f t="shared" si="22"/>
        <v>3.357142857142857</v>
      </c>
      <c r="AD86" s="34">
        <f t="shared" si="23"/>
        <v>0.5709090909090909</v>
      </c>
      <c r="AE86" s="34">
        <f t="shared" si="24"/>
        <v>4.611111111111111</v>
      </c>
      <c r="AF86" s="34">
        <f t="shared" si="25"/>
        <v>78</v>
      </c>
      <c r="AG86" s="34">
        <f t="shared" si="26"/>
        <v>131.85714285714286</v>
      </c>
      <c r="AH86" s="34">
        <f t="shared" si="27"/>
        <v>188.2857142857143</v>
      </c>
      <c r="AI86" s="34">
        <f t="shared" si="28"/>
        <v>0.4838709677419355</v>
      </c>
      <c r="AJ86" s="34">
        <f t="shared" si="29"/>
        <v>8.205128205128204</v>
      </c>
      <c r="AK86" s="34">
        <f t="shared" si="30"/>
        <v>41.49999999999999</v>
      </c>
      <c r="AL86" s="34">
        <f t="shared" si="31"/>
        <v>26.666666666666668</v>
      </c>
      <c r="AM86" s="34">
        <f t="shared" si="32"/>
        <v>88.69565217391305</v>
      </c>
      <c r="AN86" s="34">
        <f t="shared" si="33"/>
        <v>168.75</v>
      </c>
      <c r="AO86" s="34">
        <f t="shared" si="34"/>
        <v>52.57142857142858</v>
      </c>
      <c r="AP86" s="34"/>
      <c r="AQ86" s="34"/>
      <c r="AR86" s="34"/>
      <c r="AS86" s="34"/>
      <c r="AT86" s="34">
        <f t="shared" si="35"/>
        <v>51.64163692720712</v>
      </c>
      <c r="AU86" s="34">
        <f t="shared" si="36"/>
        <v>320.14285714285717</v>
      </c>
      <c r="AV86" s="31">
        <f t="shared" si="41"/>
        <v>296.92458990285076</v>
      </c>
      <c r="AW86" s="31">
        <f t="shared" si="37"/>
        <v>409.6071428571429</v>
      </c>
      <c r="AX86" s="31">
        <f t="shared" si="38"/>
        <v>0.724900908298877</v>
      </c>
      <c r="AY86" s="31">
        <f t="shared" si="39"/>
        <v>-244.53969581143497</v>
      </c>
      <c r="AZ86" s="31">
        <f t="shared" si="40"/>
        <v>1.6871455576559544</v>
      </c>
      <c r="BA86" s="53"/>
    </row>
    <row r="87" spans="1:53" ht="12.75">
      <c r="A87" s="8" t="s">
        <v>93</v>
      </c>
      <c r="B87" s="75">
        <v>34553</v>
      </c>
      <c r="C87" s="60" t="s">
        <v>26</v>
      </c>
      <c r="D87" s="75">
        <v>34560</v>
      </c>
      <c r="E87" s="10">
        <v>482030</v>
      </c>
      <c r="F87" s="10">
        <v>1420</v>
      </c>
      <c r="G87" s="9">
        <v>0.0133</v>
      </c>
      <c r="H87" s="9">
        <v>0.0059</v>
      </c>
      <c r="I87" s="35">
        <v>0.02</v>
      </c>
      <c r="J87" s="35">
        <v>0.249</v>
      </c>
      <c r="K87" s="9">
        <v>0.506</v>
      </c>
      <c r="L87" s="9">
        <v>0.43</v>
      </c>
      <c r="M87" s="9">
        <v>0.005</v>
      </c>
      <c r="N87" s="9">
        <v>0.31</v>
      </c>
      <c r="O87" s="9">
        <v>0.24</v>
      </c>
      <c r="P87" s="9">
        <v>0.33</v>
      </c>
      <c r="Q87" s="9">
        <v>2.8</v>
      </c>
      <c r="R87" s="9">
        <v>0.95</v>
      </c>
      <c r="S87" s="9">
        <v>4.49</v>
      </c>
      <c r="T87" s="9">
        <v>5.247</v>
      </c>
      <c r="U87" s="10">
        <v>21</v>
      </c>
      <c r="V87" s="10">
        <v>26</v>
      </c>
      <c r="W87" s="2"/>
      <c r="X87" s="2"/>
      <c r="Y87" s="2"/>
      <c r="Z87" s="2"/>
      <c r="AA87" s="2"/>
      <c r="AB87" s="32">
        <f t="shared" si="21"/>
        <v>0.9359999999999999</v>
      </c>
      <c r="AC87" s="34">
        <f t="shared" si="22"/>
        <v>0.475</v>
      </c>
      <c r="AD87" s="34">
        <f t="shared" si="23"/>
        <v>0.21454545454545454</v>
      </c>
      <c r="AE87" s="34">
        <f t="shared" si="24"/>
        <v>2.2222222222222223</v>
      </c>
      <c r="AF87" s="34">
        <f t="shared" si="25"/>
        <v>35.57142857142858</v>
      </c>
      <c r="AG87" s="34">
        <f t="shared" si="26"/>
        <v>36.142857142857146</v>
      </c>
      <c r="AH87" s="34">
        <f t="shared" si="27"/>
        <v>30.714285714285715</v>
      </c>
      <c r="AI87" s="34">
        <f t="shared" si="28"/>
        <v>0.4838709677419355</v>
      </c>
      <c r="AJ87" s="34">
        <f t="shared" si="29"/>
        <v>7.948717948717949</v>
      </c>
      <c r="AK87" s="34">
        <f t="shared" si="30"/>
        <v>12</v>
      </c>
      <c r="AL87" s="34">
        <f t="shared" si="31"/>
        <v>27.5</v>
      </c>
      <c r="AM87" s="34">
        <f t="shared" si="32"/>
        <v>121.7391304347826</v>
      </c>
      <c r="AN87" s="34">
        <f t="shared" si="33"/>
        <v>59.375</v>
      </c>
      <c r="AO87" s="34">
        <f t="shared" si="34"/>
        <v>128.28571428571428</v>
      </c>
      <c r="AP87" s="34"/>
      <c r="AQ87" s="34"/>
      <c r="AR87" s="34"/>
      <c r="AS87" s="34"/>
      <c r="AT87" s="34">
        <f t="shared" si="35"/>
        <v>5.662392890382536</v>
      </c>
      <c r="AU87" s="34">
        <f t="shared" si="36"/>
        <v>66.85714285714286</v>
      </c>
      <c r="AV87" s="31">
        <f t="shared" si="41"/>
        <v>205.3307055263577</v>
      </c>
      <c r="AW87" s="31">
        <f t="shared" si="37"/>
        <v>218.375</v>
      </c>
      <c r="AX87" s="31">
        <f t="shared" si="38"/>
        <v>0.9402665393307736</v>
      </c>
      <c r="AY87" s="31">
        <f t="shared" si="39"/>
        <v>-49.18715161649945</v>
      </c>
      <c r="AZ87" s="31">
        <f t="shared" si="40"/>
        <v>0.948968722765566</v>
      </c>
      <c r="BA87" s="53"/>
    </row>
    <row r="88" spans="1:53" ht="12.75">
      <c r="A88" s="8" t="s">
        <v>94</v>
      </c>
      <c r="B88" s="75">
        <v>34560</v>
      </c>
      <c r="C88" s="60" t="s">
        <v>26</v>
      </c>
      <c r="D88" s="75">
        <v>34567</v>
      </c>
      <c r="E88" s="10">
        <v>482033</v>
      </c>
      <c r="F88" s="10">
        <v>1000</v>
      </c>
      <c r="G88" s="9">
        <v>0.086</v>
      </c>
      <c r="H88" s="9">
        <v>0.0105</v>
      </c>
      <c r="I88" s="35">
        <v>0.0273</v>
      </c>
      <c r="J88" s="35">
        <v>0.403</v>
      </c>
      <c r="K88" s="9">
        <v>0.606</v>
      </c>
      <c r="L88" s="9">
        <v>1.016</v>
      </c>
      <c r="M88" s="9">
        <v>0.005</v>
      </c>
      <c r="N88" s="9">
        <v>0.35</v>
      </c>
      <c r="O88" s="9">
        <v>0.5</v>
      </c>
      <c r="P88" s="9">
        <v>0.65</v>
      </c>
      <c r="Q88" s="9">
        <v>4.99</v>
      </c>
      <c r="R88" s="9">
        <v>1.76</v>
      </c>
      <c r="S88" s="9">
        <v>7.08</v>
      </c>
      <c r="T88" s="9">
        <v>4.62</v>
      </c>
      <c r="U88" s="10">
        <v>14</v>
      </c>
      <c r="V88" s="10">
        <v>50</v>
      </c>
      <c r="W88" s="2"/>
      <c r="X88" s="2"/>
      <c r="Y88" s="2"/>
      <c r="Z88" s="2"/>
      <c r="AA88" s="2"/>
      <c r="AB88" s="32">
        <f t="shared" si="21"/>
        <v>1.6219999999999999</v>
      </c>
      <c r="AC88" s="34">
        <f t="shared" si="22"/>
        <v>3.071428571428571</v>
      </c>
      <c r="AD88" s="34">
        <f t="shared" si="23"/>
        <v>0.38181818181818183</v>
      </c>
      <c r="AE88" s="34">
        <f t="shared" si="24"/>
        <v>3.033333333333333</v>
      </c>
      <c r="AF88" s="34">
        <f t="shared" si="25"/>
        <v>57.57142857142857</v>
      </c>
      <c r="AG88" s="34">
        <f t="shared" si="26"/>
        <v>43.285714285714285</v>
      </c>
      <c r="AH88" s="34">
        <f t="shared" si="27"/>
        <v>72.57142857142858</v>
      </c>
      <c r="AI88" s="34">
        <f t="shared" si="28"/>
        <v>0.4838709677419355</v>
      </c>
      <c r="AJ88" s="34">
        <f t="shared" si="29"/>
        <v>8.974358974358974</v>
      </c>
      <c r="AK88" s="34">
        <f t="shared" si="30"/>
        <v>25</v>
      </c>
      <c r="AL88" s="34">
        <f t="shared" si="31"/>
        <v>54.16666666666667</v>
      </c>
      <c r="AM88" s="34">
        <f t="shared" si="32"/>
        <v>216.95652173913044</v>
      </c>
      <c r="AN88" s="34">
        <f t="shared" si="33"/>
        <v>110</v>
      </c>
      <c r="AO88" s="34">
        <f t="shared" si="34"/>
        <v>202.28571428571428</v>
      </c>
      <c r="AP88" s="34"/>
      <c r="AQ88" s="34"/>
      <c r="AR88" s="34"/>
      <c r="AS88" s="34"/>
      <c r="AT88" s="34">
        <f t="shared" si="35"/>
        <v>23.988329190194907</v>
      </c>
      <c r="AU88" s="34">
        <f t="shared" si="36"/>
        <v>115.85714285714286</v>
      </c>
      <c r="AV88" s="31">
        <f t="shared" si="41"/>
        <v>348.38326166587035</v>
      </c>
      <c r="AW88" s="31">
        <f t="shared" si="37"/>
        <v>384.8571428571429</v>
      </c>
      <c r="AX88" s="31">
        <f t="shared" si="38"/>
        <v>0.9052274802008509</v>
      </c>
      <c r="AY88" s="31">
        <f t="shared" si="39"/>
        <v>-79.75959547698682</v>
      </c>
      <c r="AZ88" s="31">
        <f t="shared" si="40"/>
        <v>1.0725251780889218</v>
      </c>
      <c r="BA88" s="53"/>
    </row>
    <row r="89" spans="1:53" ht="12.75">
      <c r="A89" s="8" t="s">
        <v>95</v>
      </c>
      <c r="B89" s="75">
        <v>34567</v>
      </c>
      <c r="C89" s="60" t="s">
        <v>26</v>
      </c>
      <c r="D89" s="75">
        <v>34574</v>
      </c>
      <c r="E89" s="10">
        <v>482036</v>
      </c>
      <c r="F89" s="10">
        <v>2100</v>
      </c>
      <c r="G89" s="9">
        <v>0.0193</v>
      </c>
      <c r="H89" s="9">
        <v>0.0064</v>
      </c>
      <c r="I89" s="35">
        <v>0.02</v>
      </c>
      <c r="J89" s="35">
        <v>0.168</v>
      </c>
      <c r="K89" s="9">
        <v>0.464</v>
      </c>
      <c r="L89" s="9">
        <v>0.786</v>
      </c>
      <c r="M89" s="9">
        <v>0.005</v>
      </c>
      <c r="N89" s="9">
        <v>0.24</v>
      </c>
      <c r="O89" s="9">
        <v>0.29</v>
      </c>
      <c r="P89" s="9">
        <v>0.22</v>
      </c>
      <c r="Q89" s="9">
        <v>1.53</v>
      </c>
      <c r="R89" s="9">
        <v>0.85</v>
      </c>
      <c r="S89" s="9">
        <v>1.89</v>
      </c>
      <c r="T89" s="9">
        <v>5.281</v>
      </c>
      <c r="U89" s="10">
        <v>16</v>
      </c>
      <c r="V89" s="10">
        <v>22</v>
      </c>
      <c r="W89" s="2"/>
      <c r="X89" s="2"/>
      <c r="Y89" s="2"/>
      <c r="Z89" s="2"/>
      <c r="AA89" s="2"/>
      <c r="AB89" s="32">
        <f t="shared" si="21"/>
        <v>1.25</v>
      </c>
      <c r="AC89" s="34">
        <f t="shared" si="22"/>
        <v>0.6892857142857143</v>
      </c>
      <c r="AD89" s="34">
        <f t="shared" si="23"/>
        <v>0.23272727272727275</v>
      </c>
      <c r="AE89" s="34">
        <f t="shared" si="24"/>
        <v>2.2222222222222223</v>
      </c>
      <c r="AF89" s="34">
        <f t="shared" si="25"/>
        <v>24</v>
      </c>
      <c r="AG89" s="34">
        <f t="shared" si="26"/>
        <v>33.142857142857146</v>
      </c>
      <c r="AH89" s="34">
        <f t="shared" si="27"/>
        <v>56.142857142857146</v>
      </c>
      <c r="AI89" s="34">
        <f t="shared" si="28"/>
        <v>0.4838709677419355</v>
      </c>
      <c r="AJ89" s="34">
        <f t="shared" si="29"/>
        <v>6.153846153846154</v>
      </c>
      <c r="AK89" s="34">
        <f t="shared" si="30"/>
        <v>14.499999999999998</v>
      </c>
      <c r="AL89" s="34">
        <f t="shared" si="31"/>
        <v>18.333333333333332</v>
      </c>
      <c r="AM89" s="34">
        <f t="shared" si="32"/>
        <v>66.52173913043478</v>
      </c>
      <c r="AN89" s="34">
        <f t="shared" si="33"/>
        <v>53.125</v>
      </c>
      <c r="AO89" s="34">
        <f t="shared" si="34"/>
        <v>54</v>
      </c>
      <c r="AP89" s="34"/>
      <c r="AQ89" s="34"/>
      <c r="AR89" s="34"/>
      <c r="AS89" s="34"/>
      <c r="AT89" s="34">
        <f t="shared" si="35"/>
        <v>5.236004365857506</v>
      </c>
      <c r="AU89" s="34">
        <f t="shared" si="36"/>
        <v>89.28571428571429</v>
      </c>
      <c r="AV89" s="31">
        <f t="shared" si="41"/>
        <v>138.65177576047142</v>
      </c>
      <c r="AW89" s="31">
        <f t="shared" si="37"/>
        <v>163.26785714285714</v>
      </c>
      <c r="AX89" s="31">
        <f t="shared" si="38"/>
        <v>0.8492288573319917</v>
      </c>
      <c r="AY89" s="31">
        <f t="shared" si="39"/>
        <v>-57.75893852524287</v>
      </c>
      <c r="AZ89" s="31">
        <f t="shared" si="40"/>
        <v>1.2318840579710144</v>
      </c>
      <c r="BA89" s="53"/>
    </row>
    <row r="90" spans="1:53" ht="12.75">
      <c r="A90" s="8" t="s">
        <v>96</v>
      </c>
      <c r="B90" s="75">
        <v>34574</v>
      </c>
      <c r="C90" s="60" t="s">
        <v>26</v>
      </c>
      <c r="D90" s="75">
        <v>34595</v>
      </c>
      <c r="E90" s="10">
        <v>482039</v>
      </c>
      <c r="F90" s="10" t="s">
        <v>46</v>
      </c>
      <c r="G90" s="9">
        <v>0.0077</v>
      </c>
      <c r="H90" s="9">
        <v>0.0029</v>
      </c>
      <c r="I90" s="35">
        <v>0.02</v>
      </c>
      <c r="J90" s="35">
        <v>0.074</v>
      </c>
      <c r="K90" s="9">
        <v>0.217</v>
      </c>
      <c r="L90" s="9">
        <v>0.262</v>
      </c>
      <c r="M90" s="9">
        <v>0.008</v>
      </c>
      <c r="N90" s="9">
        <v>0.59</v>
      </c>
      <c r="O90" s="9">
        <v>0.62</v>
      </c>
      <c r="P90" s="9">
        <v>1.73</v>
      </c>
      <c r="Q90" s="9">
        <v>14.01</v>
      </c>
      <c r="R90" s="9">
        <v>1.52</v>
      </c>
      <c r="S90" s="9">
        <v>24.2</v>
      </c>
      <c r="T90" s="9">
        <v>5.352</v>
      </c>
      <c r="U90" s="10">
        <v>18</v>
      </c>
      <c r="V90" s="10">
        <v>81</v>
      </c>
      <c r="W90" s="2"/>
      <c r="X90" s="2"/>
      <c r="Y90" s="2"/>
      <c r="Z90" s="2"/>
      <c r="AA90" s="2"/>
      <c r="AB90" s="32">
        <f t="shared" si="21"/>
        <v>0.479</v>
      </c>
      <c r="AC90" s="34">
        <f t="shared" si="22"/>
        <v>0.275</v>
      </c>
      <c r="AD90" s="34">
        <f t="shared" si="23"/>
        <v>0.10545454545454544</v>
      </c>
      <c r="AE90" s="34">
        <f t="shared" si="24"/>
        <v>2.2222222222222223</v>
      </c>
      <c r="AF90" s="34">
        <f t="shared" si="25"/>
        <v>10.57142857142857</v>
      </c>
      <c r="AG90" s="34">
        <f t="shared" si="26"/>
        <v>15.5</v>
      </c>
      <c r="AH90" s="34">
        <f t="shared" si="27"/>
        <v>18.714285714285715</v>
      </c>
      <c r="AI90" s="34">
        <f t="shared" si="28"/>
        <v>0.7741935483870969</v>
      </c>
      <c r="AJ90" s="34">
        <f t="shared" si="29"/>
        <v>15.128205128205128</v>
      </c>
      <c r="AK90" s="34">
        <f t="shared" si="30"/>
        <v>31</v>
      </c>
      <c r="AL90" s="34">
        <f t="shared" si="31"/>
        <v>144.16666666666666</v>
      </c>
      <c r="AM90" s="34">
        <f t="shared" si="32"/>
        <v>609.1304347826086</v>
      </c>
      <c r="AN90" s="34">
        <f t="shared" si="33"/>
        <v>95</v>
      </c>
      <c r="AO90" s="34">
        <f t="shared" si="34"/>
        <v>691.4285714285714</v>
      </c>
      <c r="AP90" s="34"/>
      <c r="AQ90" s="34"/>
      <c r="AR90" s="34"/>
      <c r="AS90" s="34"/>
      <c r="AT90" s="34">
        <f t="shared" si="35"/>
        <v>4.446312674691085</v>
      </c>
      <c r="AU90" s="34">
        <f t="shared" si="36"/>
        <v>34.214285714285715</v>
      </c>
      <c r="AV90" s="31">
        <f t="shared" si="41"/>
        <v>814.9253065774803</v>
      </c>
      <c r="AW90" s="31">
        <f t="shared" si="37"/>
        <v>805.1428571428571</v>
      </c>
      <c r="AX90" s="31">
        <f t="shared" si="38"/>
        <v>1.0121499549400927</v>
      </c>
      <c r="AY90" s="31">
        <f t="shared" si="39"/>
        <v>-5.717550565376769</v>
      </c>
      <c r="AZ90" s="31">
        <f t="shared" si="40"/>
        <v>0.8809737693136902</v>
      </c>
      <c r="BA90" s="53"/>
    </row>
    <row r="91" spans="1:53" ht="12.75">
      <c r="A91" s="8" t="s">
        <v>97</v>
      </c>
      <c r="B91" s="75">
        <v>34595</v>
      </c>
      <c r="C91" s="60" t="s">
        <v>26</v>
      </c>
      <c r="D91" s="75">
        <v>34602</v>
      </c>
      <c r="E91" s="10">
        <v>482042</v>
      </c>
      <c r="F91" s="10" t="s">
        <v>46</v>
      </c>
      <c r="G91" s="9">
        <v>0.0071</v>
      </c>
      <c r="H91" s="9">
        <v>0.002</v>
      </c>
      <c r="I91" s="35">
        <v>0.02</v>
      </c>
      <c r="J91" s="35">
        <v>0.148</v>
      </c>
      <c r="K91" s="9">
        <v>0.137</v>
      </c>
      <c r="L91" s="9">
        <v>0.212</v>
      </c>
      <c r="M91" s="9">
        <v>0.005</v>
      </c>
      <c r="N91" s="9">
        <v>0.15</v>
      </c>
      <c r="O91" s="9">
        <v>0.09</v>
      </c>
      <c r="P91" s="9">
        <v>0.17</v>
      </c>
      <c r="Q91" s="9">
        <v>1.14</v>
      </c>
      <c r="R91" s="9">
        <v>0.44</v>
      </c>
      <c r="S91" s="9">
        <v>1.67</v>
      </c>
      <c r="T91" s="9">
        <v>5.33</v>
      </c>
      <c r="U91" s="10">
        <v>18</v>
      </c>
      <c r="V91" s="10">
        <v>12</v>
      </c>
      <c r="W91" s="2"/>
      <c r="X91" s="2"/>
      <c r="Y91" s="2"/>
      <c r="Z91" s="2"/>
      <c r="AA91" s="2"/>
      <c r="AB91" s="32">
        <f t="shared" si="21"/>
        <v>0.349</v>
      </c>
      <c r="AC91" s="34">
        <f t="shared" si="22"/>
        <v>0.25357142857142856</v>
      </c>
      <c r="AD91" s="34">
        <f t="shared" si="23"/>
        <v>0.07272727272727272</v>
      </c>
      <c r="AE91" s="34">
        <f t="shared" si="24"/>
        <v>2.2222222222222223</v>
      </c>
      <c r="AF91" s="34">
        <f t="shared" si="25"/>
        <v>21.14285714285714</v>
      </c>
      <c r="AG91" s="34">
        <f t="shared" si="26"/>
        <v>9.785714285714286</v>
      </c>
      <c r="AH91" s="34">
        <f t="shared" si="27"/>
        <v>15.142857142857142</v>
      </c>
      <c r="AI91" s="34">
        <f t="shared" si="28"/>
        <v>0.4838709677419355</v>
      </c>
      <c r="AJ91" s="34">
        <f t="shared" si="29"/>
        <v>3.846153846153846</v>
      </c>
      <c r="AK91" s="34">
        <f t="shared" si="30"/>
        <v>4.5</v>
      </c>
      <c r="AL91" s="34">
        <f t="shared" si="31"/>
        <v>14.166666666666668</v>
      </c>
      <c r="AM91" s="34">
        <f t="shared" si="32"/>
        <v>49.565217391304344</v>
      </c>
      <c r="AN91" s="34">
        <f t="shared" si="33"/>
        <v>27.5</v>
      </c>
      <c r="AO91" s="34">
        <f t="shared" si="34"/>
        <v>47.71428571428571</v>
      </c>
      <c r="AP91" s="34"/>
      <c r="AQ91" s="34"/>
      <c r="AR91" s="34"/>
      <c r="AS91" s="34"/>
      <c r="AT91" s="34">
        <f t="shared" si="35"/>
        <v>4.677351412871982</v>
      </c>
      <c r="AU91" s="34">
        <f t="shared" si="36"/>
        <v>24.92857142857143</v>
      </c>
      <c r="AV91" s="31">
        <f t="shared" si="41"/>
        <v>81.86375218983915</v>
      </c>
      <c r="AW91" s="31">
        <f t="shared" si="37"/>
        <v>90.35714285714285</v>
      </c>
      <c r="AX91" s="31">
        <f t="shared" si="38"/>
        <v>0.906002000519959</v>
      </c>
      <c r="AY91" s="31">
        <f t="shared" si="39"/>
        <v>-18.279104953017992</v>
      </c>
      <c r="AZ91" s="31">
        <f t="shared" si="40"/>
        <v>1.0387919812548816</v>
      </c>
      <c r="BA91" s="53"/>
    </row>
    <row r="92" spans="1:53" ht="12.75">
      <c r="A92" s="8" t="s">
        <v>98</v>
      </c>
      <c r="B92" s="75">
        <v>34602</v>
      </c>
      <c r="C92" s="60" t="s">
        <v>26</v>
      </c>
      <c r="D92" s="75">
        <v>34609</v>
      </c>
      <c r="E92" s="10">
        <v>482044</v>
      </c>
      <c r="F92" s="10" t="s">
        <v>46</v>
      </c>
      <c r="G92" s="32">
        <v>0.006</v>
      </c>
      <c r="H92" s="9">
        <v>0.0024</v>
      </c>
      <c r="I92" s="35">
        <v>0.02</v>
      </c>
      <c r="J92" s="35">
        <v>0.131</v>
      </c>
      <c r="K92" s="9">
        <v>0.062</v>
      </c>
      <c r="L92" s="9">
        <v>0.085</v>
      </c>
      <c r="M92" s="9">
        <v>0.005</v>
      </c>
      <c r="N92" s="9">
        <v>0.18</v>
      </c>
      <c r="O92" s="9">
        <v>0.17</v>
      </c>
      <c r="P92" s="9">
        <v>0.4</v>
      </c>
      <c r="Q92" s="9">
        <v>3.22</v>
      </c>
      <c r="R92" s="9">
        <v>0.44</v>
      </c>
      <c r="S92" s="9">
        <v>5.15</v>
      </c>
      <c r="T92" s="9">
        <v>5.832</v>
      </c>
      <c r="U92" s="10">
        <v>22</v>
      </c>
      <c r="V92" s="10">
        <v>22</v>
      </c>
      <c r="W92" s="27"/>
      <c r="X92" s="27"/>
      <c r="Y92" s="27"/>
      <c r="Z92" s="27"/>
      <c r="AA92" s="27"/>
      <c r="AB92" s="32">
        <f t="shared" si="21"/>
        <v>0.14700000000000002</v>
      </c>
      <c r="AC92" s="34">
        <f t="shared" si="22"/>
        <v>0.2142857142857143</v>
      </c>
      <c r="AD92" s="34">
        <f t="shared" si="23"/>
        <v>0.08727272727272727</v>
      </c>
      <c r="AE92" s="34">
        <f t="shared" si="24"/>
        <v>2.2222222222222223</v>
      </c>
      <c r="AF92" s="34">
        <f t="shared" si="25"/>
        <v>18.714285714285715</v>
      </c>
      <c r="AG92" s="34">
        <f t="shared" si="26"/>
        <v>4.428571428571429</v>
      </c>
      <c r="AH92" s="34">
        <f t="shared" si="27"/>
        <v>6.071428571428572</v>
      </c>
      <c r="AI92" s="34">
        <f t="shared" si="28"/>
        <v>0.4838709677419355</v>
      </c>
      <c r="AJ92" s="34">
        <f t="shared" si="29"/>
        <v>4.615384615384615</v>
      </c>
      <c r="AK92" s="34">
        <f t="shared" si="30"/>
        <v>8.5</v>
      </c>
      <c r="AL92" s="34">
        <f t="shared" si="31"/>
        <v>33.333333333333336</v>
      </c>
      <c r="AM92" s="34">
        <f t="shared" si="32"/>
        <v>140</v>
      </c>
      <c r="AN92" s="34">
        <f t="shared" si="33"/>
        <v>27.5</v>
      </c>
      <c r="AO92" s="34">
        <f t="shared" si="34"/>
        <v>147.14285714285717</v>
      </c>
      <c r="AP92" s="34"/>
      <c r="AQ92" s="34"/>
      <c r="AR92" s="34"/>
      <c r="AS92" s="34"/>
      <c r="AT92" s="34">
        <f t="shared" si="35"/>
        <v>1.4723125024327195</v>
      </c>
      <c r="AU92" s="34">
        <f t="shared" si="36"/>
        <v>10.5</v>
      </c>
      <c r="AV92" s="31">
        <f t="shared" si="41"/>
        <v>190.87728937728937</v>
      </c>
      <c r="AW92" s="31">
        <f t="shared" si="37"/>
        <v>180.71428571428572</v>
      </c>
      <c r="AX92" s="31">
        <f t="shared" si="38"/>
        <v>1.056237964933617</v>
      </c>
      <c r="AY92" s="31">
        <f t="shared" si="39"/>
        <v>5.734432234432234</v>
      </c>
      <c r="AZ92" s="31">
        <f t="shared" si="40"/>
        <v>0.9514563106796114</v>
      </c>
      <c r="BA92" s="53"/>
    </row>
    <row r="93" spans="1:53" ht="12.75">
      <c r="A93" s="8" t="s">
        <v>99</v>
      </c>
      <c r="B93" s="75">
        <v>34609</v>
      </c>
      <c r="C93" s="60" t="s">
        <v>26</v>
      </c>
      <c r="D93" s="75">
        <v>34623</v>
      </c>
      <c r="E93" s="10">
        <v>482046</v>
      </c>
      <c r="F93" s="10">
        <v>2650</v>
      </c>
      <c r="G93" s="32">
        <v>0.006</v>
      </c>
      <c r="H93" s="9">
        <v>0.0035</v>
      </c>
      <c r="I93" s="35">
        <v>0.02</v>
      </c>
      <c r="J93" s="35">
        <v>0.21</v>
      </c>
      <c r="K93" s="9">
        <v>0.281</v>
      </c>
      <c r="L93" s="9">
        <v>0.443</v>
      </c>
      <c r="M93" s="9">
        <v>0.005</v>
      </c>
      <c r="N93" s="9">
        <v>0.19</v>
      </c>
      <c r="O93" s="9">
        <v>0.18</v>
      </c>
      <c r="P93" s="9">
        <v>0.27</v>
      </c>
      <c r="Q93" s="9">
        <v>2.07</v>
      </c>
      <c r="R93" s="9">
        <v>0.64</v>
      </c>
      <c r="S93" s="9">
        <v>2.7</v>
      </c>
      <c r="T93" s="9">
        <v>5.514</v>
      </c>
      <c r="U93" s="10">
        <v>21</v>
      </c>
      <c r="V93" s="10">
        <v>20</v>
      </c>
      <c r="W93" s="27"/>
      <c r="X93" s="27"/>
      <c r="Y93" s="27"/>
      <c r="Z93" s="27"/>
      <c r="AA93" s="27"/>
      <c r="AB93" s="32">
        <f t="shared" si="21"/>
        <v>0.724</v>
      </c>
      <c r="AC93" s="34">
        <f t="shared" si="22"/>
        <v>0.2142857142857143</v>
      </c>
      <c r="AD93" s="34">
        <f t="shared" si="23"/>
        <v>0.1272727272727273</v>
      </c>
      <c r="AE93" s="34">
        <f t="shared" si="24"/>
        <v>2.2222222222222223</v>
      </c>
      <c r="AF93" s="34">
        <f t="shared" si="25"/>
        <v>30</v>
      </c>
      <c r="AG93" s="34">
        <f t="shared" si="26"/>
        <v>20.071428571428573</v>
      </c>
      <c r="AH93" s="34">
        <f t="shared" si="27"/>
        <v>31.642857142857146</v>
      </c>
      <c r="AI93" s="34">
        <f t="shared" si="28"/>
        <v>0.4838709677419355</v>
      </c>
      <c r="AJ93" s="34">
        <f t="shared" si="29"/>
        <v>4.871794871794872</v>
      </c>
      <c r="AK93" s="34">
        <f t="shared" si="30"/>
        <v>9</v>
      </c>
      <c r="AL93" s="34">
        <f t="shared" si="31"/>
        <v>22.500000000000004</v>
      </c>
      <c r="AM93" s="34">
        <f t="shared" si="32"/>
        <v>90</v>
      </c>
      <c r="AN93" s="34">
        <f t="shared" si="33"/>
        <v>40</v>
      </c>
      <c r="AO93" s="34">
        <f t="shared" si="34"/>
        <v>77.14285714285715</v>
      </c>
      <c r="AP93" s="34"/>
      <c r="AQ93" s="34"/>
      <c r="AR93" s="34"/>
      <c r="AS93" s="34"/>
      <c r="AT93" s="34">
        <f t="shared" si="35"/>
        <v>3.0619634336906763</v>
      </c>
      <c r="AU93" s="34">
        <f t="shared" si="36"/>
        <v>51.71428571428572</v>
      </c>
      <c r="AV93" s="31">
        <f t="shared" si="41"/>
        <v>146.44322344322345</v>
      </c>
      <c r="AW93" s="31">
        <f t="shared" si="37"/>
        <v>148.78571428571428</v>
      </c>
      <c r="AX93" s="31">
        <f t="shared" si="38"/>
        <v>0.9842559424892598</v>
      </c>
      <c r="AY93" s="31">
        <f t="shared" si="39"/>
        <v>-22.413919413919402</v>
      </c>
      <c r="AZ93" s="31">
        <f t="shared" si="40"/>
        <v>1.1666666666666665</v>
      </c>
      <c r="BA93" s="53"/>
    </row>
    <row r="94" spans="1:53" ht="12.75">
      <c r="A94" s="8" t="s">
        <v>100</v>
      </c>
      <c r="B94" s="75">
        <v>34623</v>
      </c>
      <c r="C94" s="60" t="s">
        <v>26</v>
      </c>
      <c r="D94" s="75">
        <v>34637</v>
      </c>
      <c r="E94" s="10">
        <v>482049</v>
      </c>
      <c r="F94" s="10">
        <v>4000</v>
      </c>
      <c r="G94" s="9">
        <v>0.141</v>
      </c>
      <c r="H94" s="9">
        <v>0.0152</v>
      </c>
      <c r="I94" s="35">
        <v>0.051</v>
      </c>
      <c r="J94" s="35">
        <v>0.113</v>
      </c>
      <c r="K94" s="9">
        <v>1.863</v>
      </c>
      <c r="L94" s="9">
        <v>2.824</v>
      </c>
      <c r="M94" s="9">
        <v>0.005</v>
      </c>
      <c r="N94" s="9">
        <v>0.53</v>
      </c>
      <c r="O94" s="9">
        <v>0.81</v>
      </c>
      <c r="P94" s="9">
        <v>1.12</v>
      </c>
      <c r="Q94" s="9">
        <v>9.06</v>
      </c>
      <c r="R94" s="9">
        <v>2.82</v>
      </c>
      <c r="S94" s="9">
        <v>13.9</v>
      </c>
      <c r="T94" s="9">
        <v>4.415</v>
      </c>
      <c r="U94" s="10">
        <v>4</v>
      </c>
      <c r="V94" s="10">
        <v>104</v>
      </c>
      <c r="W94" s="18"/>
      <c r="X94" s="18"/>
      <c r="Y94" s="18"/>
      <c r="Z94" s="18"/>
      <c r="AA94" s="27"/>
      <c r="AB94" s="32">
        <f t="shared" si="21"/>
        <v>4.686999999999999</v>
      </c>
      <c r="AC94" s="34">
        <f t="shared" si="22"/>
        <v>5.035714285714285</v>
      </c>
      <c r="AD94" s="34">
        <f t="shared" si="23"/>
        <v>0.5527272727272727</v>
      </c>
      <c r="AE94" s="34">
        <f t="shared" si="24"/>
        <v>5.666666666666666</v>
      </c>
      <c r="AF94" s="34">
        <f t="shared" si="25"/>
        <v>16.142857142857142</v>
      </c>
      <c r="AG94" s="34">
        <f t="shared" si="26"/>
        <v>133.07142857142856</v>
      </c>
      <c r="AH94" s="34">
        <f t="shared" si="27"/>
        <v>201.7142857142857</v>
      </c>
      <c r="AI94" s="34">
        <f t="shared" si="28"/>
        <v>0.4838709677419355</v>
      </c>
      <c r="AJ94" s="34">
        <f t="shared" si="29"/>
        <v>13.589743589743591</v>
      </c>
      <c r="AK94" s="34">
        <f t="shared" si="30"/>
        <v>40.5</v>
      </c>
      <c r="AL94" s="34">
        <f t="shared" si="31"/>
        <v>93.33333333333334</v>
      </c>
      <c r="AM94" s="34">
        <f t="shared" si="32"/>
        <v>393.9130434782609</v>
      </c>
      <c r="AN94" s="34">
        <f t="shared" si="33"/>
        <v>176.25</v>
      </c>
      <c r="AO94" s="34">
        <f t="shared" si="34"/>
        <v>397.1428571428571</v>
      </c>
      <c r="AP94" s="34"/>
      <c r="AQ94" s="34"/>
      <c r="AR94" s="34"/>
      <c r="AS94" s="34"/>
      <c r="AT94" s="34">
        <f t="shared" si="35"/>
        <v>38.45917820453537</v>
      </c>
      <c r="AU94" s="34">
        <f t="shared" si="36"/>
        <v>334.7857142857142</v>
      </c>
      <c r="AV94" s="31">
        <f t="shared" si="41"/>
        <v>674.4075489727663</v>
      </c>
      <c r="AW94" s="31">
        <f t="shared" si="37"/>
        <v>775.1071428571428</v>
      </c>
      <c r="AX94" s="31">
        <f t="shared" si="38"/>
        <v>0.8700830010246261</v>
      </c>
      <c r="AY94" s="31">
        <f t="shared" si="39"/>
        <v>-233.771022455805</v>
      </c>
      <c r="AZ94" s="31">
        <f t="shared" si="40"/>
        <v>0.9918673756646857</v>
      </c>
      <c r="BA94" s="53"/>
    </row>
    <row r="95" spans="1:53" ht="12.75">
      <c r="A95" s="8" t="s">
        <v>101</v>
      </c>
      <c r="B95" s="75">
        <v>34637</v>
      </c>
      <c r="C95" s="60" t="s">
        <v>26</v>
      </c>
      <c r="D95" s="75">
        <v>34644</v>
      </c>
      <c r="E95" s="10">
        <v>482052</v>
      </c>
      <c r="F95" s="10">
        <v>4000</v>
      </c>
      <c r="G95" s="9">
        <v>0.159</v>
      </c>
      <c r="H95" s="9">
        <v>0.0098</v>
      </c>
      <c r="I95" s="35">
        <v>0.0277</v>
      </c>
      <c r="J95" s="35">
        <v>0.077</v>
      </c>
      <c r="K95" s="9">
        <v>1.897</v>
      </c>
      <c r="L95" s="9">
        <v>2.273</v>
      </c>
      <c r="M95" s="9">
        <v>0.005</v>
      </c>
      <c r="N95" s="9">
        <v>0.24</v>
      </c>
      <c r="O95" s="9">
        <v>0.27</v>
      </c>
      <c r="P95" s="9">
        <v>0.3</v>
      </c>
      <c r="Q95" s="9">
        <v>2.27</v>
      </c>
      <c r="R95" s="9">
        <v>2.29</v>
      </c>
      <c r="S95" s="9">
        <v>3.88</v>
      </c>
      <c r="T95" s="9">
        <v>4.002</v>
      </c>
      <c r="U95" s="10">
        <v>8</v>
      </c>
      <c r="V95" s="10">
        <v>75</v>
      </c>
      <c r="W95" s="27"/>
      <c r="X95" s="27"/>
      <c r="Y95" s="27"/>
      <c r="Z95" s="27"/>
      <c r="AA95" s="27"/>
      <c r="AB95" s="32">
        <f t="shared" si="21"/>
        <v>4.17</v>
      </c>
      <c r="AC95" s="34">
        <f t="shared" si="22"/>
        <v>5.678571428571429</v>
      </c>
      <c r="AD95" s="34">
        <f t="shared" si="23"/>
        <v>0.3563636363636364</v>
      </c>
      <c r="AE95" s="34">
        <f t="shared" si="24"/>
        <v>3.0777777777777775</v>
      </c>
      <c r="AF95" s="34">
        <f t="shared" si="25"/>
        <v>11</v>
      </c>
      <c r="AG95" s="34">
        <f t="shared" si="26"/>
        <v>135.5</v>
      </c>
      <c r="AH95" s="34">
        <f t="shared" si="27"/>
        <v>162.35714285714286</v>
      </c>
      <c r="AI95" s="34">
        <f t="shared" si="28"/>
        <v>0.4838709677419355</v>
      </c>
      <c r="AJ95" s="34">
        <f t="shared" si="29"/>
        <v>6.153846153846154</v>
      </c>
      <c r="AK95" s="34">
        <f t="shared" si="30"/>
        <v>13.500000000000002</v>
      </c>
      <c r="AL95" s="34">
        <f t="shared" si="31"/>
        <v>24.999999999999996</v>
      </c>
      <c r="AM95" s="34">
        <f t="shared" si="32"/>
        <v>98.69565217391305</v>
      </c>
      <c r="AN95" s="34">
        <f t="shared" si="33"/>
        <v>143.125</v>
      </c>
      <c r="AO95" s="34">
        <f t="shared" si="34"/>
        <v>110.85714285714285</v>
      </c>
      <c r="AP95" s="34"/>
      <c r="AQ95" s="34"/>
      <c r="AR95" s="34"/>
      <c r="AS95" s="34"/>
      <c r="AT95" s="34">
        <f t="shared" si="35"/>
        <v>99.54054173515277</v>
      </c>
      <c r="AU95" s="34">
        <f t="shared" si="36"/>
        <v>297.8571428571429</v>
      </c>
      <c r="AV95" s="31">
        <f t="shared" si="41"/>
        <v>278.8494983277592</v>
      </c>
      <c r="AW95" s="31">
        <f t="shared" si="37"/>
        <v>416.3392857142857</v>
      </c>
      <c r="AX95" s="31">
        <f t="shared" si="38"/>
        <v>0.6697650399465801</v>
      </c>
      <c r="AY95" s="31">
        <f t="shared" si="39"/>
        <v>-272.98978738652653</v>
      </c>
      <c r="AZ95" s="31">
        <f t="shared" si="40"/>
        <v>0.8902958314657106</v>
      </c>
      <c r="BA95" s="53"/>
    </row>
    <row r="96" spans="1:53" ht="12.75">
      <c r="A96" s="3" t="s">
        <v>105</v>
      </c>
      <c r="B96" s="4">
        <v>34857</v>
      </c>
      <c r="C96" s="69" t="s">
        <v>26</v>
      </c>
      <c r="D96" s="4">
        <v>34864</v>
      </c>
      <c r="E96" s="3">
        <v>509525</v>
      </c>
      <c r="F96" s="10">
        <v>4000</v>
      </c>
      <c r="G96" s="32">
        <v>0.006</v>
      </c>
      <c r="H96" s="32">
        <v>0.0024</v>
      </c>
      <c r="I96" s="35">
        <v>0.02</v>
      </c>
      <c r="J96" s="35">
        <v>0.03</v>
      </c>
      <c r="K96" s="32">
        <v>0.3</v>
      </c>
      <c r="L96" s="32">
        <v>0.279</v>
      </c>
      <c r="M96" s="32">
        <v>0.005</v>
      </c>
      <c r="N96" s="32">
        <v>0.14</v>
      </c>
      <c r="O96" s="32">
        <v>0.3</v>
      </c>
      <c r="P96" s="32">
        <v>0.63</v>
      </c>
      <c r="Q96" s="32">
        <v>5.05</v>
      </c>
      <c r="R96" s="32">
        <v>0.96</v>
      </c>
      <c r="S96" s="32">
        <v>8.24</v>
      </c>
      <c r="T96" s="32">
        <v>5.29</v>
      </c>
      <c r="U96" s="76">
        <v>13</v>
      </c>
      <c r="V96" s="76">
        <v>37</v>
      </c>
      <c r="W96" s="32">
        <v>0.05</v>
      </c>
      <c r="X96" s="35">
        <v>1.0388</v>
      </c>
      <c r="Y96" s="32">
        <v>0.002</v>
      </c>
      <c r="Z96" s="35">
        <v>0.5241</v>
      </c>
      <c r="AA96" s="77">
        <v>-6.24</v>
      </c>
      <c r="AB96" s="32">
        <f t="shared" si="21"/>
        <v>0.579</v>
      </c>
      <c r="AC96" s="34">
        <f t="shared" si="22"/>
        <v>0.2142857142857143</v>
      </c>
      <c r="AD96" s="34">
        <f t="shared" si="23"/>
        <v>0.08727272727272727</v>
      </c>
      <c r="AE96" s="34">
        <f t="shared" si="24"/>
        <v>2.2222222222222223</v>
      </c>
      <c r="AF96" s="34">
        <f t="shared" si="25"/>
        <v>4.285714285714286</v>
      </c>
      <c r="AG96" s="34">
        <f t="shared" si="26"/>
        <v>21.428571428571427</v>
      </c>
      <c r="AH96" s="34">
        <f t="shared" si="27"/>
        <v>19.92857142857143</v>
      </c>
      <c r="AI96" s="34">
        <f t="shared" si="28"/>
        <v>0.4838709677419355</v>
      </c>
      <c r="AJ96" s="34">
        <f t="shared" si="29"/>
        <v>3.5897435897435903</v>
      </c>
      <c r="AK96" s="34">
        <f t="shared" si="30"/>
        <v>15</v>
      </c>
      <c r="AL96" s="34">
        <f t="shared" si="31"/>
        <v>52.5</v>
      </c>
      <c r="AM96" s="34">
        <f t="shared" si="32"/>
        <v>219.56521739130432</v>
      </c>
      <c r="AN96" s="34">
        <f t="shared" si="33"/>
        <v>60</v>
      </c>
      <c r="AO96" s="34">
        <f t="shared" si="34"/>
        <v>235.42857142857144</v>
      </c>
      <c r="AP96" s="34">
        <f aca="true" t="shared" si="42" ref="AP96:AP153">W96/31*3*1000</f>
        <v>4.838709677419355</v>
      </c>
      <c r="AQ96" s="34">
        <f aca="true" t="shared" si="43" ref="AQ96:AQ153">X96/32*2*1000</f>
        <v>64.925</v>
      </c>
      <c r="AR96" s="34">
        <f aca="true" t="shared" si="44" ref="AR96:AR153">$Y96/63*2*1000</f>
        <v>0.06349206349206349</v>
      </c>
      <c r="AS96" s="34">
        <f aca="true" t="shared" si="45" ref="AS96:AS153">$Z96/65*2*1000</f>
        <v>16.126153846153844</v>
      </c>
      <c r="AT96" s="34">
        <f t="shared" si="35"/>
        <v>5.128613839913649</v>
      </c>
      <c r="AU96" s="34">
        <f t="shared" si="36"/>
        <v>41.35714285714286</v>
      </c>
      <c r="AV96" s="31">
        <f t="shared" si="41"/>
        <v>312.08353240961935</v>
      </c>
      <c r="AW96" s="31">
        <f t="shared" si="37"/>
        <v>315.3571428571429</v>
      </c>
      <c r="AX96" s="31">
        <f t="shared" si="38"/>
        <v>0.9896193553192911</v>
      </c>
      <c r="AY96" s="31">
        <f t="shared" si="39"/>
        <v>-24.702181876094983</v>
      </c>
      <c r="AZ96" s="31">
        <f t="shared" si="40"/>
        <v>0.932619248628113</v>
      </c>
      <c r="BA96" s="78"/>
    </row>
    <row r="97" spans="1:53" ht="12.75">
      <c r="A97" s="3" t="s">
        <v>85</v>
      </c>
      <c r="B97" s="4">
        <v>34864</v>
      </c>
      <c r="C97" s="69" t="s">
        <v>26</v>
      </c>
      <c r="D97" s="4">
        <v>34871</v>
      </c>
      <c r="E97" s="3">
        <v>509526</v>
      </c>
      <c r="F97" s="3">
        <v>1350</v>
      </c>
      <c r="G97" s="32">
        <v>0.0062</v>
      </c>
      <c r="H97" s="32">
        <v>0.0103</v>
      </c>
      <c r="I97" s="35">
        <v>0.02</v>
      </c>
      <c r="J97" s="35">
        <v>0.054</v>
      </c>
      <c r="K97" s="32">
        <v>0.468</v>
      </c>
      <c r="L97" s="32">
        <v>0.53</v>
      </c>
      <c r="M97" s="32">
        <v>0.005</v>
      </c>
      <c r="N97" s="32">
        <v>0.22</v>
      </c>
      <c r="O97" s="32">
        <v>0.58</v>
      </c>
      <c r="P97" s="32">
        <v>0.5</v>
      </c>
      <c r="Q97" s="32">
        <v>4.02</v>
      </c>
      <c r="R97" s="32">
        <v>1.39</v>
      </c>
      <c r="S97" s="32">
        <v>6.01</v>
      </c>
      <c r="T97" s="32">
        <v>5.54</v>
      </c>
      <c r="U97" s="76">
        <v>13</v>
      </c>
      <c r="V97" s="76">
        <v>38</v>
      </c>
      <c r="W97" s="32">
        <v>0.05</v>
      </c>
      <c r="X97" s="35">
        <v>1.5878</v>
      </c>
      <c r="Y97" s="32">
        <v>0.002</v>
      </c>
      <c r="Z97" s="35">
        <v>1.2025</v>
      </c>
      <c r="AA97" s="77">
        <v>-6.45</v>
      </c>
      <c r="AB97" s="32">
        <f t="shared" si="21"/>
        <v>0.998</v>
      </c>
      <c r="AC97" s="34">
        <f t="shared" si="22"/>
        <v>0.22142857142857142</v>
      </c>
      <c r="AD97" s="34">
        <f t="shared" si="23"/>
        <v>0.37454545454545457</v>
      </c>
      <c r="AE97" s="34">
        <f t="shared" si="24"/>
        <v>2.2222222222222223</v>
      </c>
      <c r="AF97" s="34">
        <f t="shared" si="25"/>
        <v>7.714285714285714</v>
      </c>
      <c r="AG97" s="34">
        <f t="shared" si="26"/>
        <v>33.42857142857143</v>
      </c>
      <c r="AH97" s="34">
        <f t="shared" si="27"/>
        <v>37.85714285714286</v>
      </c>
      <c r="AI97" s="34">
        <f t="shared" si="28"/>
        <v>0.4838709677419355</v>
      </c>
      <c r="AJ97" s="34">
        <f t="shared" si="29"/>
        <v>5.641025641025641</v>
      </c>
      <c r="AK97" s="34">
        <f t="shared" si="30"/>
        <v>28.999999999999996</v>
      </c>
      <c r="AL97" s="34">
        <f t="shared" si="31"/>
        <v>41.666666666666664</v>
      </c>
      <c r="AM97" s="34">
        <f t="shared" si="32"/>
        <v>174.78260869565216</v>
      </c>
      <c r="AN97" s="34">
        <f t="shared" si="33"/>
        <v>86.875</v>
      </c>
      <c r="AO97" s="34">
        <f t="shared" si="34"/>
        <v>171.71428571428572</v>
      </c>
      <c r="AP97" s="34">
        <f t="shared" si="42"/>
        <v>4.838709677419355</v>
      </c>
      <c r="AQ97" s="34">
        <f t="shared" si="43"/>
        <v>99.23750000000001</v>
      </c>
      <c r="AR97" s="34">
        <f t="shared" si="44"/>
        <v>0.06349206349206349</v>
      </c>
      <c r="AS97" s="34">
        <f t="shared" si="45"/>
        <v>37</v>
      </c>
      <c r="AT97" s="34">
        <f t="shared" si="35"/>
        <v>2.884031503126606</v>
      </c>
      <c r="AU97" s="34">
        <f t="shared" si="36"/>
        <v>71.28571428571429</v>
      </c>
      <c r="AV97" s="31">
        <f t="shared" si="41"/>
        <v>284.5188724319159</v>
      </c>
      <c r="AW97" s="31">
        <f t="shared" si="37"/>
        <v>296.44642857142856</v>
      </c>
      <c r="AX97" s="31">
        <f t="shared" si="38"/>
        <v>0.9597648850182092</v>
      </c>
      <c r="AY97" s="31">
        <f t="shared" si="39"/>
        <v>-45.356127568084105</v>
      </c>
      <c r="AZ97" s="31">
        <f t="shared" si="40"/>
        <v>1.017868769442234</v>
      </c>
      <c r="BA97" s="78"/>
    </row>
    <row r="98" spans="1:53" ht="12.75">
      <c r="A98" s="3" t="s">
        <v>87</v>
      </c>
      <c r="B98" s="4">
        <v>34878</v>
      </c>
      <c r="C98" s="69" t="s">
        <v>26</v>
      </c>
      <c r="D98" s="4">
        <v>34885</v>
      </c>
      <c r="E98" s="3">
        <v>509527</v>
      </c>
      <c r="F98" s="3">
        <v>2000</v>
      </c>
      <c r="G98" s="32">
        <v>0.0168</v>
      </c>
      <c r="H98" s="32">
        <v>0.0074</v>
      </c>
      <c r="I98" s="35">
        <v>0.0227</v>
      </c>
      <c r="J98" s="35">
        <v>0.754</v>
      </c>
      <c r="K98" s="32">
        <v>0.901</v>
      </c>
      <c r="L98" s="32">
        <v>0.474</v>
      </c>
      <c r="M98" s="32">
        <v>0.088</v>
      </c>
      <c r="N98" s="32">
        <v>0.39</v>
      </c>
      <c r="O98" s="32">
        <v>0.29</v>
      </c>
      <c r="P98" s="32">
        <v>0.46</v>
      </c>
      <c r="Q98" s="32">
        <v>3.69</v>
      </c>
      <c r="R98" s="32">
        <v>0.99</v>
      </c>
      <c r="S98" s="32">
        <v>5.6</v>
      </c>
      <c r="T98" s="32">
        <v>5.47</v>
      </c>
      <c r="U98" s="76">
        <v>13</v>
      </c>
      <c r="V98" s="76">
        <v>34</v>
      </c>
      <c r="W98" s="35">
        <v>0.0873</v>
      </c>
      <c r="X98" s="35">
        <v>1.1424</v>
      </c>
      <c r="Y98" s="32">
        <v>0.002</v>
      </c>
      <c r="Z98" s="35">
        <v>0.9298</v>
      </c>
      <c r="AA98" s="77">
        <v>-5.53</v>
      </c>
      <c r="AB98" s="32">
        <f t="shared" si="21"/>
        <v>1.375</v>
      </c>
      <c r="AC98" s="34">
        <f t="shared" si="22"/>
        <v>0.6</v>
      </c>
      <c r="AD98" s="34">
        <f t="shared" si="23"/>
        <v>0.2690909090909091</v>
      </c>
      <c r="AE98" s="34">
        <f t="shared" si="24"/>
        <v>2.522222222222222</v>
      </c>
      <c r="AF98" s="34">
        <f t="shared" si="25"/>
        <v>107.71428571428572</v>
      </c>
      <c r="AG98" s="34">
        <f t="shared" si="26"/>
        <v>64.35714285714286</v>
      </c>
      <c r="AH98" s="34">
        <f t="shared" si="27"/>
        <v>33.857142857142854</v>
      </c>
      <c r="AI98" s="34">
        <f t="shared" si="28"/>
        <v>8.516129032258064</v>
      </c>
      <c r="AJ98" s="34">
        <f t="shared" si="29"/>
        <v>10</v>
      </c>
      <c r="AK98" s="34">
        <f t="shared" si="30"/>
        <v>14.499999999999998</v>
      </c>
      <c r="AL98" s="34">
        <f t="shared" si="31"/>
        <v>38.333333333333336</v>
      </c>
      <c r="AM98" s="34">
        <f t="shared" si="32"/>
        <v>160.43478260869566</v>
      </c>
      <c r="AN98" s="34">
        <f t="shared" si="33"/>
        <v>61.875</v>
      </c>
      <c r="AO98" s="34">
        <f t="shared" si="34"/>
        <v>160</v>
      </c>
      <c r="AP98" s="34">
        <f t="shared" si="42"/>
        <v>8.448387096774193</v>
      </c>
      <c r="AQ98" s="34">
        <f t="shared" si="43"/>
        <v>71.4</v>
      </c>
      <c r="AR98" s="34">
        <f t="shared" si="44"/>
        <v>0.06349206349206349</v>
      </c>
      <c r="AS98" s="34">
        <f t="shared" si="45"/>
        <v>28.60923076923077</v>
      </c>
      <c r="AT98" s="34">
        <f t="shared" si="35"/>
        <v>3.388441561392028</v>
      </c>
      <c r="AU98" s="34">
        <f t="shared" si="36"/>
        <v>98.21428571428572</v>
      </c>
      <c r="AV98" s="31">
        <f t="shared" si="41"/>
        <v>287.6252587991719</v>
      </c>
      <c r="AW98" s="31">
        <f t="shared" si="37"/>
        <v>255.73214285714286</v>
      </c>
      <c r="AX98" s="31">
        <f t="shared" si="38"/>
        <v>1.1247129734483363</v>
      </c>
      <c r="AY98" s="31">
        <f t="shared" si="39"/>
        <v>-32.46402691511386</v>
      </c>
      <c r="AZ98" s="31">
        <f t="shared" si="40"/>
        <v>1.002717391304348</v>
      </c>
      <c r="BA98" s="78"/>
    </row>
    <row r="99" spans="1:53" ht="12.75">
      <c r="A99" s="3" t="s">
        <v>88</v>
      </c>
      <c r="B99" s="4">
        <v>34885</v>
      </c>
      <c r="C99" s="69" t="s">
        <v>26</v>
      </c>
      <c r="D99" s="4">
        <v>34892</v>
      </c>
      <c r="E99" s="3">
        <v>509528</v>
      </c>
      <c r="F99" s="3">
        <v>600</v>
      </c>
      <c r="G99" s="32">
        <v>0.055</v>
      </c>
      <c r="H99" s="32">
        <v>0.0196</v>
      </c>
      <c r="I99" s="35">
        <v>0.0317</v>
      </c>
      <c r="J99" s="35">
        <v>1.901</v>
      </c>
      <c r="K99" s="32">
        <v>0.895</v>
      </c>
      <c r="L99" s="32">
        <v>2.045</v>
      </c>
      <c r="M99" s="32">
        <v>0.005</v>
      </c>
      <c r="N99" s="32">
        <v>0.33</v>
      </c>
      <c r="O99" s="32">
        <v>1.24</v>
      </c>
      <c r="P99" s="32">
        <v>0.68</v>
      </c>
      <c r="Q99" s="32">
        <v>5</v>
      </c>
      <c r="R99" s="32">
        <v>2.38</v>
      </c>
      <c r="S99" s="32">
        <v>5.31</v>
      </c>
      <c r="T99" s="32">
        <v>4.965</v>
      </c>
      <c r="U99" s="76">
        <v>12</v>
      </c>
      <c r="V99" s="76">
        <v>55</v>
      </c>
      <c r="W99" s="32">
        <v>0.05</v>
      </c>
      <c r="X99" s="35">
        <v>2.3374</v>
      </c>
      <c r="Y99" s="32">
        <v>0.002</v>
      </c>
      <c r="Z99" s="35">
        <v>1.7888</v>
      </c>
      <c r="AA99" s="77">
        <v>-5.18</v>
      </c>
      <c r="AB99" s="32">
        <f t="shared" si="21"/>
        <v>2.94</v>
      </c>
      <c r="AC99" s="34">
        <f t="shared" si="22"/>
        <v>1.9642857142857144</v>
      </c>
      <c r="AD99" s="34">
        <f t="shared" si="23"/>
        <v>0.7127272727272728</v>
      </c>
      <c r="AE99" s="34">
        <f t="shared" si="24"/>
        <v>3.5222222222222226</v>
      </c>
      <c r="AF99" s="34">
        <f t="shared" si="25"/>
        <v>271.57142857142856</v>
      </c>
      <c r="AG99" s="34">
        <f t="shared" si="26"/>
        <v>63.92857142857143</v>
      </c>
      <c r="AH99" s="34">
        <f t="shared" si="27"/>
        <v>146.07142857142858</v>
      </c>
      <c r="AI99" s="34">
        <f t="shared" si="28"/>
        <v>0.4838709677419355</v>
      </c>
      <c r="AJ99" s="34">
        <f t="shared" si="29"/>
        <v>8.461538461538462</v>
      </c>
      <c r="AK99" s="34">
        <f t="shared" si="30"/>
        <v>62</v>
      </c>
      <c r="AL99" s="34">
        <f t="shared" si="31"/>
        <v>56.66666666666667</v>
      </c>
      <c r="AM99" s="34">
        <f t="shared" si="32"/>
        <v>217.3913043478261</v>
      </c>
      <c r="AN99" s="34">
        <f t="shared" si="33"/>
        <v>148.75</v>
      </c>
      <c r="AO99" s="34">
        <f t="shared" si="34"/>
        <v>151.7142857142857</v>
      </c>
      <c r="AP99" s="34">
        <f t="shared" si="42"/>
        <v>4.838709677419355</v>
      </c>
      <c r="AQ99" s="34">
        <f t="shared" si="43"/>
        <v>146.0875</v>
      </c>
      <c r="AR99" s="34">
        <f t="shared" si="44"/>
        <v>0.06349206349206349</v>
      </c>
      <c r="AS99" s="34">
        <f t="shared" si="45"/>
        <v>55.04</v>
      </c>
      <c r="AT99" s="34">
        <f t="shared" si="35"/>
        <v>10.839269140212044</v>
      </c>
      <c r="AU99" s="34">
        <f t="shared" si="36"/>
        <v>210</v>
      </c>
      <c r="AV99" s="31">
        <f t="shared" si="41"/>
        <v>408.44808090460265</v>
      </c>
      <c r="AW99" s="31">
        <f t="shared" si="37"/>
        <v>446.5357142857142</v>
      </c>
      <c r="AX99" s="31">
        <f t="shared" si="38"/>
        <v>0.914704172224976</v>
      </c>
      <c r="AY99" s="31">
        <f t="shared" si="39"/>
        <v>-102.01620480968302</v>
      </c>
      <c r="AZ99" s="31">
        <f t="shared" si="40"/>
        <v>1.4328993695242775</v>
      </c>
      <c r="BA99" s="78"/>
    </row>
    <row r="100" spans="1:53" ht="12.75">
      <c r="A100" s="3" t="s">
        <v>89</v>
      </c>
      <c r="B100" s="4">
        <v>34892</v>
      </c>
      <c r="C100" s="69" t="s">
        <v>26</v>
      </c>
      <c r="D100" s="4">
        <v>34899</v>
      </c>
      <c r="E100" s="3">
        <v>509529</v>
      </c>
      <c r="F100" s="3">
        <v>950</v>
      </c>
      <c r="G100" s="32">
        <v>0.0217</v>
      </c>
      <c r="H100" s="32">
        <v>0.0083</v>
      </c>
      <c r="I100" s="35">
        <v>0.0272</v>
      </c>
      <c r="J100" s="35">
        <v>0.813</v>
      </c>
      <c r="K100" s="32">
        <v>0.664</v>
      </c>
      <c r="L100" s="32">
        <v>0.92</v>
      </c>
      <c r="M100" s="32">
        <v>0.005</v>
      </c>
      <c r="N100" s="32">
        <v>0.2</v>
      </c>
      <c r="O100" s="32">
        <v>0.49</v>
      </c>
      <c r="P100" s="32">
        <v>0.47</v>
      </c>
      <c r="Q100" s="32">
        <v>3.85</v>
      </c>
      <c r="R100" s="32">
        <v>1.7</v>
      </c>
      <c r="S100" s="32">
        <v>5.64</v>
      </c>
      <c r="T100" s="32">
        <v>4.599</v>
      </c>
      <c r="U100" s="76">
        <v>13</v>
      </c>
      <c r="V100" s="76">
        <v>54</v>
      </c>
      <c r="W100" s="32">
        <v>0.05</v>
      </c>
      <c r="X100" s="35">
        <v>1.7178</v>
      </c>
      <c r="Y100" s="32">
        <v>0.002</v>
      </c>
      <c r="Z100" s="35">
        <v>1.4784</v>
      </c>
      <c r="AA100" s="77">
        <v>-6.59</v>
      </c>
      <c r="AB100" s="32">
        <f t="shared" si="21"/>
        <v>1.584</v>
      </c>
      <c r="AC100" s="34">
        <f t="shared" si="22"/>
        <v>0.775</v>
      </c>
      <c r="AD100" s="34">
        <f t="shared" si="23"/>
        <v>0.3018181818181818</v>
      </c>
      <c r="AE100" s="34">
        <f t="shared" si="24"/>
        <v>3.022222222222222</v>
      </c>
      <c r="AF100" s="34">
        <f t="shared" si="25"/>
        <v>116.14285714285712</v>
      </c>
      <c r="AG100" s="34">
        <f t="shared" si="26"/>
        <v>47.42857142857143</v>
      </c>
      <c r="AH100" s="34">
        <f t="shared" si="27"/>
        <v>65.71428571428571</v>
      </c>
      <c r="AI100" s="34">
        <f t="shared" si="28"/>
        <v>0.4838709677419355</v>
      </c>
      <c r="AJ100" s="34">
        <f t="shared" si="29"/>
        <v>5.128205128205129</v>
      </c>
      <c r="AK100" s="34">
        <f t="shared" si="30"/>
        <v>24.5</v>
      </c>
      <c r="AL100" s="34">
        <f t="shared" si="31"/>
        <v>39.166666666666664</v>
      </c>
      <c r="AM100" s="34">
        <f t="shared" si="32"/>
        <v>167.3913043478261</v>
      </c>
      <c r="AN100" s="34">
        <f t="shared" si="33"/>
        <v>106.25</v>
      </c>
      <c r="AO100" s="34">
        <f t="shared" si="34"/>
        <v>161.14285714285714</v>
      </c>
      <c r="AP100" s="34">
        <f t="shared" si="42"/>
        <v>4.838709677419355</v>
      </c>
      <c r="AQ100" s="34">
        <f t="shared" si="43"/>
        <v>107.3625</v>
      </c>
      <c r="AR100" s="34">
        <f t="shared" si="44"/>
        <v>0.06349206349206349</v>
      </c>
      <c r="AS100" s="34">
        <f t="shared" si="45"/>
        <v>45.489230769230765</v>
      </c>
      <c r="AT100" s="34">
        <f t="shared" si="35"/>
        <v>25.176769277588548</v>
      </c>
      <c r="AU100" s="34">
        <f t="shared" si="36"/>
        <v>113.14285714285714</v>
      </c>
      <c r="AV100" s="31">
        <f t="shared" si="41"/>
        <v>283.6147475712693</v>
      </c>
      <c r="AW100" s="31">
        <f t="shared" si="37"/>
        <v>333.1071428571429</v>
      </c>
      <c r="AX100" s="31">
        <f t="shared" si="38"/>
        <v>0.8514219933521538</v>
      </c>
      <c r="AY100" s="31">
        <f t="shared" si="39"/>
        <v>-96.920966714445</v>
      </c>
      <c r="AZ100" s="31">
        <f t="shared" si="40"/>
        <v>1.0387758248535308</v>
      </c>
      <c r="BA100" s="78"/>
    </row>
    <row r="101" spans="1:53" ht="12.75">
      <c r="A101" s="3" t="s">
        <v>90</v>
      </c>
      <c r="B101" s="4">
        <v>34899</v>
      </c>
      <c r="C101" s="69" t="s">
        <v>26</v>
      </c>
      <c r="D101" s="4">
        <v>34906</v>
      </c>
      <c r="E101" s="3">
        <v>509530</v>
      </c>
      <c r="F101" s="3">
        <v>1350</v>
      </c>
      <c r="G101" s="32">
        <v>0.006</v>
      </c>
      <c r="H101" s="32">
        <v>0.0035</v>
      </c>
      <c r="I101" s="35">
        <v>0.02</v>
      </c>
      <c r="J101" s="35">
        <v>1.251</v>
      </c>
      <c r="K101" s="32">
        <v>0.141</v>
      </c>
      <c r="L101" s="32">
        <v>0.162</v>
      </c>
      <c r="M101" s="32">
        <v>0.005</v>
      </c>
      <c r="N101" s="32">
        <v>0.53</v>
      </c>
      <c r="O101" s="32">
        <v>0.22</v>
      </c>
      <c r="P101" s="32">
        <v>0.33</v>
      </c>
      <c r="Q101" s="32">
        <v>2.79</v>
      </c>
      <c r="R101" s="32">
        <v>0.57</v>
      </c>
      <c r="S101" s="32">
        <v>4.79</v>
      </c>
      <c r="T101" s="32">
        <v>6.05</v>
      </c>
      <c r="U101" s="76">
        <v>13</v>
      </c>
      <c r="V101" s="76">
        <v>24</v>
      </c>
      <c r="W101" s="32">
        <v>0.05</v>
      </c>
      <c r="X101" s="35">
        <v>0.5781</v>
      </c>
      <c r="Y101" s="32">
        <v>0.002</v>
      </c>
      <c r="Z101" s="35">
        <v>0.934</v>
      </c>
      <c r="AA101" s="77">
        <v>-6.68</v>
      </c>
      <c r="AB101" s="32">
        <f t="shared" si="21"/>
        <v>0.303</v>
      </c>
      <c r="AC101" s="34">
        <f t="shared" si="22"/>
        <v>0.2142857142857143</v>
      </c>
      <c r="AD101" s="34">
        <f t="shared" si="23"/>
        <v>0.1272727272727273</v>
      </c>
      <c r="AE101" s="34">
        <f t="shared" si="24"/>
        <v>2.2222222222222223</v>
      </c>
      <c r="AF101" s="34">
        <f t="shared" si="25"/>
        <v>178.7142857142857</v>
      </c>
      <c r="AG101" s="34">
        <f t="shared" si="26"/>
        <v>10.07142857142857</v>
      </c>
      <c r="AH101" s="34">
        <f t="shared" si="27"/>
        <v>11.571428571428571</v>
      </c>
      <c r="AI101" s="34">
        <f t="shared" si="28"/>
        <v>0.4838709677419355</v>
      </c>
      <c r="AJ101" s="34">
        <f t="shared" si="29"/>
        <v>13.589743589743591</v>
      </c>
      <c r="AK101" s="34">
        <f t="shared" si="30"/>
        <v>11</v>
      </c>
      <c r="AL101" s="34">
        <f t="shared" si="31"/>
        <v>27.5</v>
      </c>
      <c r="AM101" s="34">
        <f t="shared" si="32"/>
        <v>121.30434782608695</v>
      </c>
      <c r="AN101" s="34">
        <f t="shared" si="33"/>
        <v>35.625</v>
      </c>
      <c r="AO101" s="34">
        <f t="shared" si="34"/>
        <v>136.85714285714286</v>
      </c>
      <c r="AP101" s="34">
        <f t="shared" si="42"/>
        <v>4.838709677419355</v>
      </c>
      <c r="AQ101" s="34">
        <f t="shared" si="43"/>
        <v>36.131249999999994</v>
      </c>
      <c r="AR101" s="34">
        <f t="shared" si="44"/>
        <v>0.06349206349206349</v>
      </c>
      <c r="AS101" s="34">
        <f t="shared" si="45"/>
        <v>28.73846153846154</v>
      </c>
      <c r="AT101" s="34">
        <f t="shared" si="35"/>
        <v>0.891250938133746</v>
      </c>
      <c r="AU101" s="34">
        <f t="shared" si="36"/>
        <v>21.64285714285714</v>
      </c>
      <c r="AV101" s="31">
        <f t="shared" si="41"/>
        <v>183.4655199872591</v>
      </c>
      <c r="AW101" s="31">
        <f t="shared" si="37"/>
        <v>184.05357142857144</v>
      </c>
      <c r="AX101" s="31">
        <f t="shared" si="38"/>
        <v>0.9968049984754545</v>
      </c>
      <c r="AY101" s="31">
        <f t="shared" si="39"/>
        <v>-10.659480012740914</v>
      </c>
      <c r="AZ101" s="31">
        <f t="shared" si="40"/>
        <v>0.8863574475810111</v>
      </c>
      <c r="BA101" s="78"/>
    </row>
    <row r="102" spans="1:53" ht="12.75">
      <c r="A102" s="3" t="s">
        <v>92</v>
      </c>
      <c r="B102" s="4">
        <v>34927</v>
      </c>
      <c r="C102" s="69" t="s">
        <v>26</v>
      </c>
      <c r="D102" s="4">
        <v>34934</v>
      </c>
      <c r="E102" s="3">
        <v>509531</v>
      </c>
      <c r="F102" s="3">
        <v>220</v>
      </c>
      <c r="G102" s="32">
        <v>0.0186</v>
      </c>
      <c r="H102" s="32">
        <v>0.085</v>
      </c>
      <c r="I102" s="35">
        <v>0.02</v>
      </c>
      <c r="J102" s="35">
        <v>0.564</v>
      </c>
      <c r="K102" s="32">
        <v>7.33</v>
      </c>
      <c r="L102" s="32">
        <v>7.93</v>
      </c>
      <c r="M102" s="32">
        <v>0.147</v>
      </c>
      <c r="N102" s="32">
        <v>1.81</v>
      </c>
      <c r="O102" s="32">
        <v>5.89</v>
      </c>
      <c r="P102" s="32">
        <v>1.27</v>
      </c>
      <c r="Q102" s="32">
        <v>6.97</v>
      </c>
      <c r="R102" s="32">
        <v>2.26</v>
      </c>
      <c r="S102" s="32">
        <v>3.54</v>
      </c>
      <c r="T102" s="32">
        <v>6.17</v>
      </c>
      <c r="U102" s="76">
        <v>18</v>
      </c>
      <c r="V102" s="76">
        <v>95</v>
      </c>
      <c r="W102" s="35">
        <v>0.1522</v>
      </c>
      <c r="X102" s="35">
        <v>2.4124</v>
      </c>
      <c r="Y102" s="35">
        <v>0.0037</v>
      </c>
      <c r="Z102" s="35">
        <v>2.1396</v>
      </c>
      <c r="AA102" s="77">
        <v>-4.18</v>
      </c>
      <c r="AB102" s="32">
        <f t="shared" si="21"/>
        <v>15.26</v>
      </c>
      <c r="AC102" s="34">
        <f t="shared" si="22"/>
        <v>0.6642857142857143</v>
      </c>
      <c r="AD102" s="34">
        <f t="shared" si="23"/>
        <v>3.0909090909090913</v>
      </c>
      <c r="AE102" s="34">
        <f t="shared" si="24"/>
        <v>2.2222222222222223</v>
      </c>
      <c r="AF102" s="34">
        <f t="shared" si="25"/>
        <v>80.57142857142856</v>
      </c>
      <c r="AG102" s="34">
        <f t="shared" si="26"/>
        <v>523.5714285714286</v>
      </c>
      <c r="AH102" s="34">
        <f t="shared" si="27"/>
        <v>566.4285714285714</v>
      </c>
      <c r="AI102" s="34">
        <f t="shared" si="28"/>
        <v>14.225806451612904</v>
      </c>
      <c r="AJ102" s="34">
        <f t="shared" si="29"/>
        <v>46.41025641025641</v>
      </c>
      <c r="AK102" s="34">
        <f t="shared" si="30"/>
        <v>294.5</v>
      </c>
      <c r="AL102" s="34">
        <f t="shared" si="31"/>
        <v>105.83333333333333</v>
      </c>
      <c r="AM102" s="34">
        <f t="shared" si="32"/>
        <v>303.04347826086956</v>
      </c>
      <c r="AN102" s="34">
        <f t="shared" si="33"/>
        <v>141.25</v>
      </c>
      <c r="AO102" s="34">
        <f t="shared" si="34"/>
        <v>101.14285714285714</v>
      </c>
      <c r="AP102" s="34">
        <f t="shared" si="42"/>
        <v>14.729032258064516</v>
      </c>
      <c r="AQ102" s="34">
        <f t="shared" si="43"/>
        <v>150.775</v>
      </c>
      <c r="AR102" s="34">
        <f t="shared" si="44"/>
        <v>0.11746031746031746</v>
      </c>
      <c r="AS102" s="34">
        <f t="shared" si="45"/>
        <v>65.83384615384615</v>
      </c>
      <c r="AT102" s="34">
        <f t="shared" si="35"/>
        <v>0.6760829753919818</v>
      </c>
      <c r="AU102" s="34">
        <f t="shared" si="36"/>
        <v>1090</v>
      </c>
      <c r="AV102" s="31">
        <f t="shared" si="41"/>
        <v>1273.358496575888</v>
      </c>
      <c r="AW102" s="31">
        <f t="shared" si="37"/>
        <v>808.8214285714286</v>
      </c>
      <c r="AX102" s="31">
        <f t="shared" si="38"/>
        <v>1.5743382304113067</v>
      </c>
      <c r="AY102" s="31">
        <f t="shared" si="39"/>
        <v>-59.03436056696921</v>
      </c>
      <c r="AZ102" s="31">
        <f t="shared" si="40"/>
        <v>2.996192581675264</v>
      </c>
      <c r="BA102" s="78"/>
    </row>
    <row r="103" spans="1:53" ht="12.75">
      <c r="A103" s="3" t="s">
        <v>106</v>
      </c>
      <c r="B103" s="4">
        <v>34934</v>
      </c>
      <c r="C103" s="79" t="s">
        <v>26</v>
      </c>
      <c r="D103" s="4">
        <v>34941</v>
      </c>
      <c r="E103" s="3">
        <v>517172</v>
      </c>
      <c r="F103" s="10">
        <v>4000</v>
      </c>
      <c r="G103" s="32">
        <v>0.006</v>
      </c>
      <c r="H103" s="32">
        <v>0.0047</v>
      </c>
      <c r="I103" s="35">
        <v>0.0274</v>
      </c>
      <c r="J103" s="35">
        <v>0.319</v>
      </c>
      <c r="K103" s="32">
        <v>0.122</v>
      </c>
      <c r="L103" s="32">
        <v>0.188</v>
      </c>
      <c r="M103" s="32">
        <v>0.005</v>
      </c>
      <c r="N103" s="32">
        <v>0.177</v>
      </c>
      <c r="O103" s="32">
        <v>0.277</v>
      </c>
      <c r="P103" s="32">
        <v>0.395</v>
      </c>
      <c r="Q103" s="32">
        <v>3.077</v>
      </c>
      <c r="R103" s="32">
        <v>0.52</v>
      </c>
      <c r="S103" s="32">
        <v>5.14</v>
      </c>
      <c r="T103" s="32">
        <v>5.85</v>
      </c>
      <c r="U103" s="76">
        <v>12</v>
      </c>
      <c r="V103" s="76">
        <v>28</v>
      </c>
      <c r="W103" s="32">
        <v>0.05</v>
      </c>
      <c r="X103" s="35">
        <v>0.5587</v>
      </c>
      <c r="Y103" s="35">
        <v>0.0037</v>
      </c>
      <c r="Z103" s="35">
        <v>0.8359</v>
      </c>
      <c r="AA103" s="77">
        <v>-5.98</v>
      </c>
      <c r="AB103" s="32">
        <f t="shared" si="21"/>
        <v>0.31</v>
      </c>
      <c r="AC103" s="34">
        <f t="shared" si="22"/>
        <v>0.2142857142857143</v>
      </c>
      <c r="AD103" s="34">
        <f t="shared" si="23"/>
        <v>0.17090909090909093</v>
      </c>
      <c r="AE103" s="34">
        <f t="shared" si="24"/>
        <v>3.0444444444444443</v>
      </c>
      <c r="AF103" s="34">
        <f t="shared" si="25"/>
        <v>45.57142857142858</v>
      </c>
      <c r="AG103" s="34">
        <f t="shared" si="26"/>
        <v>8.714285714285714</v>
      </c>
      <c r="AH103" s="34">
        <f t="shared" si="27"/>
        <v>13.428571428571429</v>
      </c>
      <c r="AI103" s="34">
        <f t="shared" si="28"/>
        <v>0.4838709677419355</v>
      </c>
      <c r="AJ103" s="34">
        <f t="shared" si="29"/>
        <v>4.538461538461538</v>
      </c>
      <c r="AK103" s="34">
        <f t="shared" si="30"/>
        <v>13.850000000000001</v>
      </c>
      <c r="AL103" s="34">
        <f t="shared" si="31"/>
        <v>32.91666666666667</v>
      </c>
      <c r="AM103" s="34">
        <f t="shared" si="32"/>
        <v>133.7826086956522</v>
      </c>
      <c r="AN103" s="34">
        <f t="shared" si="33"/>
        <v>32.5</v>
      </c>
      <c r="AO103" s="34">
        <f t="shared" si="34"/>
        <v>146.85714285714286</v>
      </c>
      <c r="AP103" s="34">
        <f t="shared" si="42"/>
        <v>4.838709677419355</v>
      </c>
      <c r="AQ103" s="34">
        <f t="shared" si="43"/>
        <v>34.918749999999996</v>
      </c>
      <c r="AR103" s="34">
        <f t="shared" si="44"/>
        <v>0.11746031746031746</v>
      </c>
      <c r="AS103" s="34">
        <f t="shared" si="45"/>
        <v>25.72</v>
      </c>
      <c r="AT103" s="34">
        <f t="shared" si="35"/>
        <v>1.4125375446227555</v>
      </c>
      <c r="AU103" s="34">
        <f t="shared" si="36"/>
        <v>22.142857142857142</v>
      </c>
      <c r="AV103" s="31">
        <f t="shared" si="41"/>
        <v>193.8020226150661</v>
      </c>
      <c r="AW103" s="31">
        <f t="shared" si="37"/>
        <v>192.78571428571428</v>
      </c>
      <c r="AX103" s="31">
        <f t="shared" si="38"/>
        <v>1.005271699374185</v>
      </c>
      <c r="AY103" s="31">
        <f t="shared" si="39"/>
        <v>-7.697977384933893</v>
      </c>
      <c r="AZ103" s="31">
        <f t="shared" si="40"/>
        <v>0.9109710708847911</v>
      </c>
      <c r="BA103" s="78"/>
    </row>
    <row r="104" spans="1:53" ht="12.75">
      <c r="A104" s="3" t="s">
        <v>107</v>
      </c>
      <c r="B104" s="4">
        <v>34941</v>
      </c>
      <c r="C104" s="79" t="s">
        <v>26</v>
      </c>
      <c r="D104" s="4">
        <v>34948</v>
      </c>
      <c r="E104" s="3">
        <v>517173</v>
      </c>
      <c r="F104" s="80">
        <v>20000</v>
      </c>
      <c r="G104" s="32">
        <v>0.0072</v>
      </c>
      <c r="H104" s="32">
        <v>0.0022</v>
      </c>
      <c r="I104" s="35">
        <v>0.0228</v>
      </c>
      <c r="J104" s="35">
        <v>0.073</v>
      </c>
      <c r="K104" s="32">
        <v>0.196</v>
      </c>
      <c r="L104" s="32">
        <v>0.18</v>
      </c>
      <c r="M104" s="32">
        <v>0.005</v>
      </c>
      <c r="N104" s="9">
        <v>0.1</v>
      </c>
      <c r="O104" s="32">
        <v>0.097</v>
      </c>
      <c r="P104" s="32">
        <v>0.061</v>
      </c>
      <c r="Q104" s="32">
        <v>0.479</v>
      </c>
      <c r="R104" s="32">
        <v>0.44</v>
      </c>
      <c r="S104" s="32">
        <v>0.77</v>
      </c>
      <c r="T104" s="32">
        <v>5.09</v>
      </c>
      <c r="U104" s="76">
        <v>11</v>
      </c>
      <c r="V104" s="76">
        <v>11</v>
      </c>
      <c r="W104" s="32">
        <v>0.05</v>
      </c>
      <c r="X104" s="35">
        <v>0.5011</v>
      </c>
      <c r="Y104" s="35">
        <v>0.0024</v>
      </c>
      <c r="Z104" s="35">
        <v>0.3982</v>
      </c>
      <c r="AA104" s="77">
        <v>-7.31</v>
      </c>
      <c r="AB104" s="32">
        <f t="shared" si="21"/>
        <v>0.376</v>
      </c>
      <c r="AC104" s="34">
        <f t="shared" si="22"/>
        <v>0.2571428571428572</v>
      </c>
      <c r="AD104" s="34">
        <f t="shared" si="23"/>
        <v>0.08</v>
      </c>
      <c r="AE104" s="34">
        <f t="shared" si="24"/>
        <v>2.533333333333333</v>
      </c>
      <c r="AF104" s="34">
        <f t="shared" si="25"/>
        <v>10.428571428571427</v>
      </c>
      <c r="AG104" s="34">
        <f t="shared" si="26"/>
        <v>14</v>
      </c>
      <c r="AH104" s="34">
        <f t="shared" si="27"/>
        <v>12.857142857142858</v>
      </c>
      <c r="AI104" s="34">
        <f t="shared" si="28"/>
        <v>0.4838709677419355</v>
      </c>
      <c r="AJ104" s="34">
        <f t="shared" si="29"/>
        <v>2.5641025641025643</v>
      </c>
      <c r="AK104" s="34">
        <f t="shared" si="30"/>
        <v>4.8500000000000005</v>
      </c>
      <c r="AL104" s="34">
        <f t="shared" si="31"/>
        <v>5.083333333333333</v>
      </c>
      <c r="AM104" s="34">
        <f t="shared" si="32"/>
        <v>20.82608695652174</v>
      </c>
      <c r="AN104" s="34">
        <f t="shared" si="33"/>
        <v>27.5</v>
      </c>
      <c r="AO104" s="34">
        <f t="shared" si="34"/>
        <v>22.000000000000004</v>
      </c>
      <c r="AP104" s="34">
        <f t="shared" si="42"/>
        <v>4.838709677419355</v>
      </c>
      <c r="AQ104" s="34">
        <f t="shared" si="43"/>
        <v>31.318749999999998</v>
      </c>
      <c r="AR104" s="34">
        <f t="shared" si="44"/>
        <v>0.07619047619047618</v>
      </c>
      <c r="AS104" s="34">
        <f t="shared" si="45"/>
        <v>12.252307692307692</v>
      </c>
      <c r="AT104" s="34">
        <f t="shared" si="35"/>
        <v>8.128305161640998</v>
      </c>
      <c r="AU104" s="34">
        <f t="shared" si="36"/>
        <v>26.857142857142858</v>
      </c>
      <c r="AV104" s="31">
        <f t="shared" si="41"/>
        <v>47.32352285395764</v>
      </c>
      <c r="AW104" s="31">
        <f t="shared" si="37"/>
        <v>62.35714285714286</v>
      </c>
      <c r="AX104" s="31">
        <f t="shared" si="38"/>
        <v>0.7589110194220011</v>
      </c>
      <c r="AY104" s="31">
        <f t="shared" si="39"/>
        <v>-29.03362000318522</v>
      </c>
      <c r="AZ104" s="31">
        <f t="shared" si="40"/>
        <v>0.9466403162055335</v>
      </c>
      <c r="BA104" s="78"/>
    </row>
    <row r="105" spans="1:53" ht="12.75">
      <c r="A105" s="3" t="s">
        <v>108</v>
      </c>
      <c r="B105" s="4">
        <v>34948</v>
      </c>
      <c r="C105" s="79" t="s">
        <v>26</v>
      </c>
      <c r="D105" s="4">
        <v>34955</v>
      </c>
      <c r="E105" s="3">
        <v>517174</v>
      </c>
      <c r="F105" s="3">
        <v>4400</v>
      </c>
      <c r="G105" s="32">
        <v>0.006</v>
      </c>
      <c r="H105" s="32">
        <v>0.0032</v>
      </c>
      <c r="I105" s="35">
        <v>0.02</v>
      </c>
      <c r="J105" s="35">
        <v>0.259</v>
      </c>
      <c r="K105" s="32">
        <v>0.125</v>
      </c>
      <c r="L105" s="32">
        <v>0.202</v>
      </c>
      <c r="M105" s="32">
        <v>0.005</v>
      </c>
      <c r="N105" s="9">
        <v>0.1</v>
      </c>
      <c r="O105" s="32">
        <v>0.076</v>
      </c>
      <c r="P105" s="32">
        <v>0.043</v>
      </c>
      <c r="Q105" s="32">
        <v>0.178</v>
      </c>
      <c r="R105" s="32">
        <v>0.28</v>
      </c>
      <c r="S105" s="32">
        <v>0.4</v>
      </c>
      <c r="T105" s="32">
        <v>5.28</v>
      </c>
      <c r="U105" s="76">
        <v>12</v>
      </c>
      <c r="V105" s="76">
        <v>7</v>
      </c>
      <c r="W105" s="32">
        <v>0.05</v>
      </c>
      <c r="X105" s="35">
        <v>0.2398</v>
      </c>
      <c r="Y105" s="35">
        <v>0.0022</v>
      </c>
      <c r="Z105" s="35">
        <v>0.5336</v>
      </c>
      <c r="AA105" s="77">
        <v>-12.64</v>
      </c>
      <c r="AB105" s="32">
        <f t="shared" si="21"/>
        <v>0.327</v>
      </c>
      <c r="AC105" s="34">
        <f t="shared" si="22"/>
        <v>0.2142857142857143</v>
      </c>
      <c r="AD105" s="34">
        <f t="shared" si="23"/>
        <v>0.11636363636363638</v>
      </c>
      <c r="AE105" s="34">
        <f t="shared" si="24"/>
        <v>2.2222222222222223</v>
      </c>
      <c r="AF105" s="34">
        <f t="shared" si="25"/>
        <v>37</v>
      </c>
      <c r="AG105" s="34">
        <f t="shared" si="26"/>
        <v>8.928571428571429</v>
      </c>
      <c r="AH105" s="34">
        <f t="shared" si="27"/>
        <v>14.428571428571429</v>
      </c>
      <c r="AI105" s="34">
        <f t="shared" si="28"/>
        <v>0.4838709677419355</v>
      </c>
      <c r="AJ105" s="34">
        <f t="shared" si="29"/>
        <v>2.5641025641025643</v>
      </c>
      <c r="AK105" s="34">
        <f t="shared" si="30"/>
        <v>3.8</v>
      </c>
      <c r="AL105" s="34">
        <f t="shared" si="31"/>
        <v>3.583333333333333</v>
      </c>
      <c r="AM105" s="34">
        <f t="shared" si="32"/>
        <v>7.739130434782608</v>
      </c>
      <c r="AN105" s="34">
        <f t="shared" si="33"/>
        <v>17.5</v>
      </c>
      <c r="AO105" s="34">
        <f t="shared" si="34"/>
        <v>11.428571428571429</v>
      </c>
      <c r="AP105" s="34">
        <f t="shared" si="42"/>
        <v>4.838709677419355</v>
      </c>
      <c r="AQ105" s="34">
        <f t="shared" si="43"/>
        <v>14.9875</v>
      </c>
      <c r="AR105" s="34">
        <f t="shared" si="44"/>
        <v>0.06984126984126986</v>
      </c>
      <c r="AS105" s="34">
        <f t="shared" si="45"/>
        <v>16.41846153846154</v>
      </c>
      <c r="AT105" s="34">
        <f t="shared" si="35"/>
        <v>5.248074602497724</v>
      </c>
      <c r="AU105" s="34">
        <f t="shared" si="36"/>
        <v>23.357142857142858</v>
      </c>
      <c r="AV105" s="31">
        <f t="shared" si="41"/>
        <v>26.615137760789935</v>
      </c>
      <c r="AW105" s="31">
        <f t="shared" si="37"/>
        <v>43.35714285714286</v>
      </c>
      <c r="AX105" s="31">
        <f t="shared" si="38"/>
        <v>0.6138582020610528</v>
      </c>
      <c r="AY105" s="31">
        <f t="shared" si="39"/>
        <v>-25.670576524924353</v>
      </c>
      <c r="AZ105" s="31">
        <f t="shared" si="40"/>
        <v>0.6771739130434782</v>
      </c>
      <c r="BA105" s="78"/>
    </row>
    <row r="106" spans="1:53" ht="12.75">
      <c r="A106" s="3" t="s">
        <v>109</v>
      </c>
      <c r="B106" s="4">
        <v>34955</v>
      </c>
      <c r="C106" s="79" t="s">
        <v>26</v>
      </c>
      <c r="D106" s="4">
        <v>34962</v>
      </c>
      <c r="E106" s="3">
        <v>517175</v>
      </c>
      <c r="F106" s="3">
        <v>1350</v>
      </c>
      <c r="G106" s="32">
        <v>0.0205</v>
      </c>
      <c r="H106" s="32">
        <v>0.008</v>
      </c>
      <c r="I106" s="35">
        <v>0.0457</v>
      </c>
      <c r="J106" s="35">
        <v>0.467</v>
      </c>
      <c r="K106" s="32">
        <v>0.661</v>
      </c>
      <c r="L106" s="32">
        <v>1.065</v>
      </c>
      <c r="M106" s="32">
        <v>0.005</v>
      </c>
      <c r="N106" s="32">
        <v>0.143</v>
      </c>
      <c r="O106" s="32">
        <v>0.352</v>
      </c>
      <c r="P106" s="32">
        <v>0.174</v>
      </c>
      <c r="Q106" s="32">
        <v>1.161</v>
      </c>
      <c r="R106" s="32">
        <v>1.06</v>
      </c>
      <c r="S106" s="32">
        <v>1.26</v>
      </c>
      <c r="T106" s="32">
        <v>5.19</v>
      </c>
      <c r="U106" s="76">
        <v>12</v>
      </c>
      <c r="V106" s="76">
        <v>25</v>
      </c>
      <c r="W106" s="32">
        <v>0.05</v>
      </c>
      <c r="X106" s="35">
        <v>1.0681</v>
      </c>
      <c r="Y106" s="35">
        <v>0.006</v>
      </c>
      <c r="Z106" s="35">
        <v>1.1046</v>
      </c>
      <c r="AA106" s="77">
        <v>-7.69</v>
      </c>
      <c r="AB106" s="32">
        <f t="shared" si="21"/>
        <v>1.726</v>
      </c>
      <c r="AC106" s="34">
        <f t="shared" si="22"/>
        <v>0.7321428571428572</v>
      </c>
      <c r="AD106" s="34">
        <f t="shared" si="23"/>
        <v>0.2909090909090909</v>
      </c>
      <c r="AE106" s="34">
        <f t="shared" si="24"/>
        <v>5.0777777777777775</v>
      </c>
      <c r="AF106" s="34">
        <f t="shared" si="25"/>
        <v>66.71428571428571</v>
      </c>
      <c r="AG106" s="34">
        <f t="shared" si="26"/>
        <v>47.214285714285715</v>
      </c>
      <c r="AH106" s="34">
        <f t="shared" si="27"/>
        <v>76.07142857142857</v>
      </c>
      <c r="AI106" s="34">
        <f t="shared" si="28"/>
        <v>0.4838709677419355</v>
      </c>
      <c r="AJ106" s="34">
        <f t="shared" si="29"/>
        <v>3.666666666666666</v>
      </c>
      <c r="AK106" s="34">
        <f t="shared" si="30"/>
        <v>17.599999999999998</v>
      </c>
      <c r="AL106" s="34">
        <f t="shared" si="31"/>
        <v>14.499999999999998</v>
      </c>
      <c r="AM106" s="34">
        <f t="shared" si="32"/>
        <v>50.47826086956522</v>
      </c>
      <c r="AN106" s="34">
        <f t="shared" si="33"/>
        <v>66.25</v>
      </c>
      <c r="AO106" s="34">
        <f t="shared" si="34"/>
        <v>36</v>
      </c>
      <c r="AP106" s="34">
        <f t="shared" si="42"/>
        <v>4.838709677419355</v>
      </c>
      <c r="AQ106" s="34">
        <f t="shared" si="43"/>
        <v>66.75625000000001</v>
      </c>
      <c r="AR106" s="34">
        <f t="shared" si="44"/>
        <v>0.1904761904761905</v>
      </c>
      <c r="AS106" s="34">
        <f t="shared" si="45"/>
        <v>33.987692307692306</v>
      </c>
      <c r="AT106" s="34">
        <f t="shared" si="35"/>
        <v>6.456542290346551</v>
      </c>
      <c r="AU106" s="34">
        <f t="shared" si="36"/>
        <v>123.28571428571428</v>
      </c>
      <c r="AV106" s="31">
        <f t="shared" si="41"/>
        <v>133.4592132505176</v>
      </c>
      <c r="AW106" s="31">
        <f t="shared" si="37"/>
        <v>178.32142857142856</v>
      </c>
      <c r="AX106" s="31">
        <f t="shared" si="38"/>
        <v>0.7484193813367701</v>
      </c>
      <c r="AY106" s="31">
        <f t="shared" si="39"/>
        <v>-92.07650103519667</v>
      </c>
      <c r="AZ106" s="31">
        <f t="shared" si="40"/>
        <v>1.4021739130434783</v>
      </c>
      <c r="BA106" s="78"/>
    </row>
    <row r="107" spans="1:53" ht="12.75">
      <c r="A107" s="3" t="s">
        <v>110</v>
      </c>
      <c r="B107" s="4">
        <v>34962</v>
      </c>
      <c r="C107" s="79" t="s">
        <v>26</v>
      </c>
      <c r="D107" s="4">
        <v>34969</v>
      </c>
      <c r="E107" s="3">
        <v>517176</v>
      </c>
      <c r="F107" s="3">
        <v>2750</v>
      </c>
      <c r="G107" s="32">
        <v>0.006</v>
      </c>
      <c r="H107" s="32">
        <v>0.0096</v>
      </c>
      <c r="I107" s="35">
        <v>0.02</v>
      </c>
      <c r="J107" s="35">
        <v>0.271</v>
      </c>
      <c r="K107" s="32">
        <v>0.066</v>
      </c>
      <c r="L107" s="32">
        <v>0.093</v>
      </c>
      <c r="M107" s="32">
        <v>0.005</v>
      </c>
      <c r="N107" s="32">
        <v>0.253</v>
      </c>
      <c r="O107" s="32">
        <v>0.319</v>
      </c>
      <c r="P107" s="32">
        <v>0.695</v>
      </c>
      <c r="Q107" s="32">
        <v>5.75</v>
      </c>
      <c r="R107" s="32">
        <v>0.67</v>
      </c>
      <c r="S107" s="32">
        <v>9.33</v>
      </c>
      <c r="T107" s="32">
        <v>5.99</v>
      </c>
      <c r="U107" s="76">
        <v>13</v>
      </c>
      <c r="V107" s="76">
        <v>37</v>
      </c>
      <c r="W107" s="32">
        <v>0.05</v>
      </c>
      <c r="X107" s="35">
        <v>0.6565</v>
      </c>
      <c r="Y107" s="35">
        <v>0.0035</v>
      </c>
      <c r="Z107" s="35">
        <v>0.8402</v>
      </c>
      <c r="AA107" s="77">
        <v>-9.56</v>
      </c>
      <c r="AB107" s="32">
        <f t="shared" si="21"/>
        <v>0.159</v>
      </c>
      <c r="AC107" s="34">
        <f t="shared" si="22"/>
        <v>0.2142857142857143</v>
      </c>
      <c r="AD107" s="34">
        <f t="shared" si="23"/>
        <v>0.34909090909090906</v>
      </c>
      <c r="AE107" s="34">
        <f t="shared" si="24"/>
        <v>2.2222222222222223</v>
      </c>
      <c r="AF107" s="34">
        <f t="shared" si="25"/>
        <v>38.714285714285715</v>
      </c>
      <c r="AG107" s="34">
        <f t="shared" si="26"/>
        <v>4.714285714285714</v>
      </c>
      <c r="AH107" s="34">
        <f t="shared" si="27"/>
        <v>6.642857142857143</v>
      </c>
      <c r="AI107" s="34">
        <f t="shared" si="28"/>
        <v>0.4838709677419355</v>
      </c>
      <c r="AJ107" s="34">
        <f t="shared" si="29"/>
        <v>6.487179487179487</v>
      </c>
      <c r="AK107" s="34">
        <f t="shared" si="30"/>
        <v>15.95</v>
      </c>
      <c r="AL107" s="34">
        <f t="shared" si="31"/>
        <v>57.916666666666664</v>
      </c>
      <c r="AM107" s="34">
        <f t="shared" si="32"/>
        <v>250</v>
      </c>
      <c r="AN107" s="34">
        <f t="shared" si="33"/>
        <v>41.875</v>
      </c>
      <c r="AO107" s="34">
        <f t="shared" si="34"/>
        <v>266.57142857142856</v>
      </c>
      <c r="AP107" s="34">
        <f t="shared" si="42"/>
        <v>4.838709677419355</v>
      </c>
      <c r="AQ107" s="34">
        <f t="shared" si="43"/>
        <v>41.03125</v>
      </c>
      <c r="AR107" s="34">
        <f t="shared" si="44"/>
        <v>0.11111111111111112</v>
      </c>
      <c r="AS107" s="34">
        <f t="shared" si="45"/>
        <v>25.852307692307694</v>
      </c>
      <c r="AT107" s="34">
        <f t="shared" si="35"/>
        <v>1.0232929922807537</v>
      </c>
      <c r="AU107" s="34">
        <f t="shared" si="36"/>
        <v>11.357142857142858</v>
      </c>
      <c r="AV107" s="31">
        <f t="shared" si="41"/>
        <v>335.0681318681319</v>
      </c>
      <c r="AW107" s="31">
        <f t="shared" si="37"/>
        <v>315.0892857142857</v>
      </c>
      <c r="AX107" s="31">
        <f t="shared" si="38"/>
        <v>1.0634069359373979</v>
      </c>
      <c r="AY107" s="31">
        <f t="shared" si="39"/>
        <v>15.264560439560398</v>
      </c>
      <c r="AZ107" s="31">
        <f t="shared" si="40"/>
        <v>0.9378349410503752</v>
      </c>
      <c r="BA107" s="78"/>
    </row>
    <row r="108" spans="1:53" ht="12.75">
      <c r="A108" s="3" t="s">
        <v>111</v>
      </c>
      <c r="B108" s="4">
        <v>34969</v>
      </c>
      <c r="C108" s="79" t="s">
        <v>26</v>
      </c>
      <c r="D108" s="4">
        <v>34976</v>
      </c>
      <c r="E108" s="3">
        <v>517177</v>
      </c>
      <c r="F108" s="3">
        <v>4700</v>
      </c>
      <c r="G108" s="32">
        <v>0.0127</v>
      </c>
      <c r="H108" s="32">
        <v>0.0063</v>
      </c>
      <c r="I108" s="35">
        <v>0.02</v>
      </c>
      <c r="J108" s="35">
        <v>0.155</v>
      </c>
      <c r="K108" s="32">
        <v>0.252</v>
      </c>
      <c r="L108" s="32">
        <v>0.412</v>
      </c>
      <c r="M108" s="32">
        <v>0.005</v>
      </c>
      <c r="N108" s="32">
        <v>0.166</v>
      </c>
      <c r="O108" s="32">
        <v>0.226</v>
      </c>
      <c r="P108" s="32">
        <v>0.349</v>
      </c>
      <c r="Q108" s="32">
        <v>2.603</v>
      </c>
      <c r="R108" s="32">
        <v>0.71</v>
      </c>
      <c r="S108" s="32">
        <v>4.24</v>
      </c>
      <c r="T108" s="32">
        <v>5.08</v>
      </c>
      <c r="U108" s="76">
        <v>13</v>
      </c>
      <c r="V108" s="76">
        <v>25</v>
      </c>
      <c r="W108" s="32">
        <v>0.05</v>
      </c>
      <c r="X108" s="35">
        <v>0.7506</v>
      </c>
      <c r="Y108" s="35">
        <v>0.0043</v>
      </c>
      <c r="Z108" s="35">
        <v>0.688</v>
      </c>
      <c r="AA108" s="77">
        <v>-9.4</v>
      </c>
      <c r="AB108" s="32">
        <f t="shared" si="21"/>
        <v>0.6639999999999999</v>
      </c>
      <c r="AC108" s="34">
        <f t="shared" si="22"/>
        <v>0.45357142857142857</v>
      </c>
      <c r="AD108" s="34">
        <f t="shared" si="23"/>
        <v>0.2290909090909091</v>
      </c>
      <c r="AE108" s="34">
        <f t="shared" si="24"/>
        <v>2.2222222222222223</v>
      </c>
      <c r="AF108" s="34">
        <f t="shared" si="25"/>
        <v>22.142857142857142</v>
      </c>
      <c r="AG108" s="34">
        <f t="shared" si="26"/>
        <v>18</v>
      </c>
      <c r="AH108" s="34">
        <f t="shared" si="27"/>
        <v>29.428571428571427</v>
      </c>
      <c r="AI108" s="34">
        <f t="shared" si="28"/>
        <v>0.4838709677419355</v>
      </c>
      <c r="AJ108" s="34">
        <f t="shared" si="29"/>
        <v>4.256410256410256</v>
      </c>
      <c r="AK108" s="34">
        <f t="shared" si="30"/>
        <v>11.3</v>
      </c>
      <c r="AL108" s="34">
        <f t="shared" si="31"/>
        <v>29.083333333333332</v>
      </c>
      <c r="AM108" s="34">
        <f t="shared" si="32"/>
        <v>113.17391304347827</v>
      </c>
      <c r="AN108" s="34">
        <f t="shared" si="33"/>
        <v>44.375</v>
      </c>
      <c r="AO108" s="34">
        <f t="shared" si="34"/>
        <v>121.14285714285715</v>
      </c>
      <c r="AP108" s="34">
        <f t="shared" si="42"/>
        <v>4.838709677419355</v>
      </c>
      <c r="AQ108" s="34">
        <f t="shared" si="43"/>
        <v>46.9125</v>
      </c>
      <c r="AR108" s="34">
        <f t="shared" si="44"/>
        <v>0.1365079365079365</v>
      </c>
      <c r="AS108" s="34">
        <f t="shared" si="45"/>
        <v>21.169230769230765</v>
      </c>
      <c r="AT108" s="34">
        <f t="shared" si="35"/>
        <v>8.31763771102671</v>
      </c>
      <c r="AU108" s="34">
        <f t="shared" si="36"/>
        <v>47.42857142857143</v>
      </c>
      <c r="AV108" s="31">
        <f t="shared" si="41"/>
        <v>175.81365663322185</v>
      </c>
      <c r="AW108" s="31">
        <f t="shared" si="37"/>
        <v>194.94642857142858</v>
      </c>
      <c r="AX108" s="31">
        <f t="shared" si="38"/>
        <v>0.9018562582632978</v>
      </c>
      <c r="AY108" s="31">
        <f t="shared" si="39"/>
        <v>-37.13277193820673</v>
      </c>
      <c r="AZ108" s="31">
        <f t="shared" si="40"/>
        <v>0.9342186218211649</v>
      </c>
      <c r="BA108" s="78"/>
    </row>
    <row r="109" spans="1:53" ht="12.75">
      <c r="A109" s="3" t="s">
        <v>112</v>
      </c>
      <c r="B109" s="4">
        <v>34976</v>
      </c>
      <c r="C109" s="79" t="s">
        <v>26</v>
      </c>
      <c r="D109" s="4">
        <v>34983</v>
      </c>
      <c r="E109" s="3">
        <v>517178</v>
      </c>
      <c r="F109" s="3">
        <v>4000</v>
      </c>
      <c r="G109" s="32">
        <v>0.0066</v>
      </c>
      <c r="H109" s="32">
        <v>0.0085</v>
      </c>
      <c r="I109" s="35">
        <v>0.02</v>
      </c>
      <c r="J109" s="35">
        <v>0.223</v>
      </c>
      <c r="K109" s="32">
        <v>0.454</v>
      </c>
      <c r="L109" s="32">
        <v>0.826</v>
      </c>
      <c r="M109" s="32">
        <v>0.005</v>
      </c>
      <c r="N109" s="32">
        <v>0.319</v>
      </c>
      <c r="O109" s="32">
        <v>0.882</v>
      </c>
      <c r="P109" s="32">
        <v>0.903</v>
      </c>
      <c r="Q109" s="32">
        <v>7.26</v>
      </c>
      <c r="R109" s="32">
        <v>1.18</v>
      </c>
      <c r="S109" s="32">
        <v>11.2</v>
      </c>
      <c r="T109" s="32">
        <v>5.3</v>
      </c>
      <c r="U109" s="76">
        <v>12</v>
      </c>
      <c r="V109" s="76">
        <v>46</v>
      </c>
      <c r="W109" s="32">
        <v>0.05</v>
      </c>
      <c r="X109" s="35">
        <v>1.3396</v>
      </c>
      <c r="Y109" s="35">
        <v>0.0035</v>
      </c>
      <c r="Z109" s="35">
        <v>0.728</v>
      </c>
      <c r="AA109" s="77">
        <v>-8.73</v>
      </c>
      <c r="AB109" s="32">
        <f t="shared" si="21"/>
        <v>1.28</v>
      </c>
      <c r="AC109" s="34">
        <f t="shared" si="22"/>
        <v>0.2357142857142857</v>
      </c>
      <c r="AD109" s="34">
        <f t="shared" si="23"/>
        <v>0.3090909090909091</v>
      </c>
      <c r="AE109" s="34">
        <f t="shared" si="24"/>
        <v>2.2222222222222223</v>
      </c>
      <c r="AF109" s="34">
        <f t="shared" si="25"/>
        <v>31.857142857142854</v>
      </c>
      <c r="AG109" s="34">
        <f t="shared" si="26"/>
        <v>32.42857142857143</v>
      </c>
      <c r="AH109" s="34">
        <f t="shared" si="27"/>
        <v>59</v>
      </c>
      <c r="AI109" s="34">
        <f t="shared" si="28"/>
        <v>0.4838709677419355</v>
      </c>
      <c r="AJ109" s="34">
        <f t="shared" si="29"/>
        <v>8.179487179487179</v>
      </c>
      <c r="AK109" s="34">
        <f t="shared" si="30"/>
        <v>44.1</v>
      </c>
      <c r="AL109" s="34">
        <f t="shared" si="31"/>
        <v>75.25</v>
      </c>
      <c r="AM109" s="34">
        <f t="shared" si="32"/>
        <v>315.65217391304344</v>
      </c>
      <c r="AN109" s="34">
        <f t="shared" si="33"/>
        <v>73.75</v>
      </c>
      <c r="AO109" s="34">
        <f t="shared" si="34"/>
        <v>320</v>
      </c>
      <c r="AP109" s="34">
        <f t="shared" si="42"/>
        <v>4.838709677419355</v>
      </c>
      <c r="AQ109" s="34">
        <f t="shared" si="43"/>
        <v>83.725</v>
      </c>
      <c r="AR109" s="34">
        <f t="shared" si="44"/>
        <v>0.11111111111111112</v>
      </c>
      <c r="AS109" s="34">
        <f t="shared" si="45"/>
        <v>22.4</v>
      </c>
      <c r="AT109" s="34">
        <f t="shared" si="35"/>
        <v>5.011872336272726</v>
      </c>
      <c r="AU109" s="34">
        <f t="shared" si="36"/>
        <v>91.42857142857143</v>
      </c>
      <c r="AV109" s="31">
        <f t="shared" si="41"/>
        <v>475.61023252110203</v>
      </c>
      <c r="AW109" s="31">
        <f t="shared" si="37"/>
        <v>452.75</v>
      </c>
      <c r="AX109" s="31">
        <f t="shared" si="38"/>
        <v>1.0504919547677571</v>
      </c>
      <c r="AY109" s="31">
        <f t="shared" si="39"/>
        <v>-9.56833890746941</v>
      </c>
      <c r="AZ109" s="31">
        <f t="shared" si="40"/>
        <v>0.9864130434782608</v>
      </c>
      <c r="BA109" s="78"/>
    </row>
    <row r="110" spans="1:53" ht="12.75">
      <c r="A110" s="3" t="s">
        <v>113</v>
      </c>
      <c r="B110" s="4">
        <v>34983</v>
      </c>
      <c r="C110" s="79" t="s">
        <v>26</v>
      </c>
      <c r="D110" s="4">
        <v>34990</v>
      </c>
      <c r="E110" s="3">
        <v>517179</v>
      </c>
      <c r="F110" s="3">
        <v>4050</v>
      </c>
      <c r="G110" s="32">
        <v>0.0495</v>
      </c>
      <c r="H110" s="32">
        <v>0.0139</v>
      </c>
      <c r="I110" s="35">
        <v>0.0412</v>
      </c>
      <c r="J110" s="35">
        <v>0.222</v>
      </c>
      <c r="K110" s="32">
        <v>1.27</v>
      </c>
      <c r="L110" s="32">
        <v>1.35</v>
      </c>
      <c r="M110" s="32">
        <v>0.005</v>
      </c>
      <c r="N110" s="32">
        <v>0.184</v>
      </c>
      <c r="O110" s="32">
        <v>0.441</v>
      </c>
      <c r="P110" s="32">
        <v>0.296</v>
      </c>
      <c r="Q110" s="32">
        <v>2.161</v>
      </c>
      <c r="R110" s="32">
        <v>1.42</v>
      </c>
      <c r="S110" s="32">
        <v>3.25</v>
      </c>
      <c r="T110" s="32">
        <v>4.516</v>
      </c>
      <c r="U110" s="76">
        <v>12</v>
      </c>
      <c r="V110" s="76">
        <v>45</v>
      </c>
      <c r="W110" s="32">
        <v>0.05</v>
      </c>
      <c r="X110" s="35">
        <v>1.6504</v>
      </c>
      <c r="Y110" s="35">
        <v>0.0064</v>
      </c>
      <c r="Z110" s="35">
        <v>1.3015</v>
      </c>
      <c r="AA110" s="77">
        <v>-7.06</v>
      </c>
      <c r="AB110" s="32">
        <f t="shared" si="21"/>
        <v>2.62</v>
      </c>
      <c r="AC110" s="34">
        <f t="shared" si="22"/>
        <v>1.7678571428571428</v>
      </c>
      <c r="AD110" s="34">
        <f t="shared" si="23"/>
        <v>0.5054545454545454</v>
      </c>
      <c r="AE110" s="34">
        <f t="shared" si="24"/>
        <v>4.5777777777777775</v>
      </c>
      <c r="AF110" s="34">
        <f t="shared" si="25"/>
        <v>31.714285714285715</v>
      </c>
      <c r="AG110" s="34">
        <f t="shared" si="26"/>
        <v>90.71428571428572</v>
      </c>
      <c r="AH110" s="34">
        <f t="shared" si="27"/>
        <v>96.42857142857143</v>
      </c>
      <c r="AI110" s="34">
        <f t="shared" si="28"/>
        <v>0.4838709677419355</v>
      </c>
      <c r="AJ110" s="34">
        <f t="shared" si="29"/>
        <v>4.717948717948718</v>
      </c>
      <c r="AK110" s="34">
        <f t="shared" si="30"/>
        <v>22.05</v>
      </c>
      <c r="AL110" s="34">
        <f t="shared" si="31"/>
        <v>24.666666666666668</v>
      </c>
      <c r="AM110" s="34">
        <f t="shared" si="32"/>
        <v>93.95652173913044</v>
      </c>
      <c r="AN110" s="34">
        <f t="shared" si="33"/>
        <v>88.75</v>
      </c>
      <c r="AO110" s="34">
        <f t="shared" si="34"/>
        <v>92.85714285714286</v>
      </c>
      <c r="AP110" s="34">
        <f t="shared" si="42"/>
        <v>4.838709677419355</v>
      </c>
      <c r="AQ110" s="34">
        <f t="shared" si="43"/>
        <v>103.15</v>
      </c>
      <c r="AR110" s="34">
        <f t="shared" si="44"/>
        <v>0.20317460317460317</v>
      </c>
      <c r="AS110" s="34">
        <f t="shared" si="45"/>
        <v>40.04615384615385</v>
      </c>
      <c r="AT110" s="34">
        <f t="shared" si="35"/>
        <v>30.478949896279836</v>
      </c>
      <c r="AU110" s="34">
        <f t="shared" si="36"/>
        <v>187.14285714285717</v>
      </c>
      <c r="AV110" s="31">
        <f t="shared" si="41"/>
        <v>236.10542283803153</v>
      </c>
      <c r="AW110" s="31">
        <f t="shared" si="37"/>
        <v>278.03571428571433</v>
      </c>
      <c r="AX110" s="31">
        <f t="shared" si="38"/>
        <v>0.8491909877283085</v>
      </c>
      <c r="AY110" s="31">
        <f t="shared" si="39"/>
        <v>-132.64457716196853</v>
      </c>
      <c r="AZ110" s="31">
        <f t="shared" si="40"/>
        <v>1.0118394648829432</v>
      </c>
      <c r="BA110" s="78"/>
    </row>
    <row r="111" spans="1:53" ht="12.75">
      <c r="A111" s="3" t="s">
        <v>114</v>
      </c>
      <c r="B111" s="4">
        <v>34990</v>
      </c>
      <c r="C111" s="79" t="s">
        <v>26</v>
      </c>
      <c r="D111" s="4">
        <v>34997</v>
      </c>
      <c r="E111" s="3">
        <v>517180</v>
      </c>
      <c r="F111" s="3">
        <v>6550</v>
      </c>
      <c r="G111" s="32">
        <v>0.065</v>
      </c>
      <c r="H111" s="32">
        <v>0.0087</v>
      </c>
      <c r="I111" s="35">
        <v>0.0366</v>
      </c>
      <c r="J111" s="35">
        <v>0.102</v>
      </c>
      <c r="K111" s="32">
        <v>2.58</v>
      </c>
      <c r="L111" s="32">
        <v>1.811</v>
      </c>
      <c r="M111" s="32">
        <v>0.005</v>
      </c>
      <c r="N111" s="32">
        <v>0.34</v>
      </c>
      <c r="O111" s="32">
        <v>0.724</v>
      </c>
      <c r="P111" s="32">
        <v>0.791</v>
      </c>
      <c r="Q111" s="32">
        <v>6.12</v>
      </c>
      <c r="R111" s="32">
        <v>2.63</v>
      </c>
      <c r="S111" s="32">
        <v>9.21</v>
      </c>
      <c r="T111" s="32">
        <v>4.367</v>
      </c>
      <c r="U111" s="76">
        <v>12</v>
      </c>
      <c r="V111" s="76">
        <v>82</v>
      </c>
      <c r="W111" s="32">
        <v>0.05</v>
      </c>
      <c r="X111" s="35">
        <v>2.9866</v>
      </c>
      <c r="Y111" s="35">
        <v>0.0076</v>
      </c>
      <c r="Z111" s="35">
        <v>1.138</v>
      </c>
      <c r="AA111" s="77">
        <v>-6.73</v>
      </c>
      <c r="AB111" s="32">
        <f t="shared" si="21"/>
        <v>4.391</v>
      </c>
      <c r="AC111" s="34">
        <f t="shared" si="22"/>
        <v>2.3214285714285716</v>
      </c>
      <c r="AD111" s="34">
        <f t="shared" si="23"/>
        <v>0.31636363636363635</v>
      </c>
      <c r="AE111" s="34">
        <f t="shared" si="24"/>
        <v>4.066666666666666</v>
      </c>
      <c r="AF111" s="34">
        <f t="shared" si="25"/>
        <v>14.57142857142857</v>
      </c>
      <c r="AG111" s="34">
        <f t="shared" si="26"/>
        <v>184.2857142857143</v>
      </c>
      <c r="AH111" s="34">
        <f t="shared" si="27"/>
        <v>129.35714285714286</v>
      </c>
      <c r="AI111" s="34">
        <f t="shared" si="28"/>
        <v>0.4838709677419355</v>
      </c>
      <c r="AJ111" s="34">
        <f t="shared" si="29"/>
        <v>8.717948717948719</v>
      </c>
      <c r="AK111" s="34">
        <f t="shared" si="30"/>
        <v>36.199999999999996</v>
      </c>
      <c r="AL111" s="34">
        <f t="shared" si="31"/>
        <v>65.91666666666667</v>
      </c>
      <c r="AM111" s="34">
        <f t="shared" si="32"/>
        <v>266.0869565217391</v>
      </c>
      <c r="AN111" s="34">
        <f t="shared" si="33"/>
        <v>164.375</v>
      </c>
      <c r="AO111" s="34">
        <f t="shared" si="34"/>
        <v>263.14285714285717</v>
      </c>
      <c r="AP111" s="34">
        <f t="shared" si="42"/>
        <v>4.838709677419355</v>
      </c>
      <c r="AQ111" s="34">
        <f t="shared" si="43"/>
        <v>186.66250000000002</v>
      </c>
      <c r="AR111" s="34">
        <f t="shared" si="44"/>
        <v>0.24126984126984127</v>
      </c>
      <c r="AS111" s="34">
        <f t="shared" si="45"/>
        <v>35.01538461538461</v>
      </c>
      <c r="AT111" s="34">
        <f t="shared" si="35"/>
        <v>42.95364267648874</v>
      </c>
      <c r="AU111" s="34">
        <f t="shared" si="36"/>
        <v>313.64285714285717</v>
      </c>
      <c r="AV111" s="31">
        <f t="shared" si="41"/>
        <v>561.2072861920688</v>
      </c>
      <c r="AW111" s="31">
        <f t="shared" si="37"/>
        <v>556.875</v>
      </c>
      <c r="AX111" s="31">
        <f t="shared" si="38"/>
        <v>1.007779638504276</v>
      </c>
      <c r="AY111" s="31">
        <f t="shared" si="39"/>
        <v>-179.95342809364547</v>
      </c>
      <c r="AZ111" s="31">
        <f t="shared" si="40"/>
        <v>1.0111882169664352</v>
      </c>
      <c r="BA111" s="78"/>
    </row>
    <row r="112" spans="1:53" ht="12.75">
      <c r="A112" s="3" t="s">
        <v>115</v>
      </c>
      <c r="B112" s="4">
        <v>34997</v>
      </c>
      <c r="C112" s="79" t="s">
        <v>26</v>
      </c>
      <c r="D112" s="4">
        <v>35004</v>
      </c>
      <c r="E112" s="3">
        <v>517181</v>
      </c>
      <c r="F112" s="3">
        <v>4200</v>
      </c>
      <c r="G112" s="32">
        <v>0.006</v>
      </c>
      <c r="H112" s="32">
        <v>0.0026</v>
      </c>
      <c r="I112" s="35">
        <v>0.0229</v>
      </c>
      <c r="J112" s="35">
        <v>0.128</v>
      </c>
      <c r="K112" s="32">
        <v>0.054</v>
      </c>
      <c r="L112" s="32">
        <v>0.217</v>
      </c>
      <c r="M112" s="32">
        <v>0.005</v>
      </c>
      <c r="N112" s="9">
        <v>0.1</v>
      </c>
      <c r="O112" s="32">
        <v>0.107</v>
      </c>
      <c r="P112" s="32">
        <v>0.188</v>
      </c>
      <c r="Q112" s="32">
        <v>1.358</v>
      </c>
      <c r="R112" s="32">
        <v>0.38</v>
      </c>
      <c r="S112" s="32">
        <v>2.26</v>
      </c>
      <c r="T112" s="32">
        <v>5.37</v>
      </c>
      <c r="U112" s="76">
        <v>11</v>
      </c>
      <c r="V112" s="76">
        <v>15</v>
      </c>
      <c r="W112" s="32">
        <v>0.05</v>
      </c>
      <c r="X112" s="35">
        <v>0.3177</v>
      </c>
      <c r="Y112" s="35">
        <v>0.0022</v>
      </c>
      <c r="Z112" s="35">
        <v>0.5494</v>
      </c>
      <c r="AA112" s="77">
        <v>-9.22</v>
      </c>
      <c r="AB112" s="32">
        <f t="shared" si="21"/>
        <v>0.271</v>
      </c>
      <c r="AC112" s="34">
        <f t="shared" si="22"/>
        <v>0.2142857142857143</v>
      </c>
      <c r="AD112" s="34">
        <f t="shared" si="23"/>
        <v>0.09454545454545453</v>
      </c>
      <c r="AE112" s="34">
        <f t="shared" si="24"/>
        <v>2.5444444444444443</v>
      </c>
      <c r="AF112" s="34">
        <f t="shared" si="25"/>
        <v>18.28571428571429</v>
      </c>
      <c r="AG112" s="34">
        <f t="shared" si="26"/>
        <v>3.857142857142857</v>
      </c>
      <c r="AH112" s="34">
        <f t="shared" si="27"/>
        <v>15.5</v>
      </c>
      <c r="AI112" s="34">
        <f t="shared" si="28"/>
        <v>0.4838709677419355</v>
      </c>
      <c r="AJ112" s="34">
        <f t="shared" si="29"/>
        <v>2.5641025641025643</v>
      </c>
      <c r="AK112" s="34">
        <f t="shared" si="30"/>
        <v>5.35</v>
      </c>
      <c r="AL112" s="34">
        <f t="shared" si="31"/>
        <v>15.666666666666666</v>
      </c>
      <c r="AM112" s="34">
        <f t="shared" si="32"/>
        <v>59.04347826086957</v>
      </c>
      <c r="AN112" s="34">
        <f t="shared" si="33"/>
        <v>23.75</v>
      </c>
      <c r="AO112" s="34">
        <f t="shared" si="34"/>
        <v>64.57142857142857</v>
      </c>
      <c r="AP112" s="34">
        <f t="shared" si="42"/>
        <v>4.838709677419355</v>
      </c>
      <c r="AQ112" s="34">
        <f t="shared" si="43"/>
        <v>19.85625</v>
      </c>
      <c r="AR112" s="34">
        <f t="shared" si="44"/>
        <v>0.06984126984126986</v>
      </c>
      <c r="AS112" s="34">
        <f t="shared" si="45"/>
        <v>16.904615384615386</v>
      </c>
      <c r="AT112" s="34">
        <f t="shared" si="35"/>
        <v>4.265795188015926</v>
      </c>
      <c r="AU112" s="34">
        <f t="shared" si="36"/>
        <v>19.357142857142858</v>
      </c>
      <c r="AV112" s="31">
        <f t="shared" si="41"/>
        <v>86.48139034878166</v>
      </c>
      <c r="AW112" s="31">
        <f t="shared" si="37"/>
        <v>103.82142857142857</v>
      </c>
      <c r="AX112" s="31">
        <f t="shared" si="38"/>
        <v>0.8329820879827611</v>
      </c>
      <c r="AY112" s="31">
        <f t="shared" si="39"/>
        <v>-21.19718107978977</v>
      </c>
      <c r="AZ112" s="31">
        <f t="shared" si="40"/>
        <v>0.9143901500577146</v>
      </c>
      <c r="BA112" s="78"/>
    </row>
    <row r="113" spans="1:53" ht="12.75">
      <c r="A113" s="3" t="s">
        <v>116</v>
      </c>
      <c r="B113" s="4">
        <v>35004</v>
      </c>
      <c r="C113" s="79" t="s">
        <v>26</v>
      </c>
      <c r="D113" s="4">
        <v>35011</v>
      </c>
      <c r="E113" s="3">
        <v>517182</v>
      </c>
      <c r="F113" s="3">
        <v>2500</v>
      </c>
      <c r="G113" s="32">
        <v>0.006</v>
      </c>
      <c r="H113" s="32">
        <v>0.005</v>
      </c>
      <c r="I113" s="35">
        <v>0.0274</v>
      </c>
      <c r="J113" s="35">
        <v>0.206</v>
      </c>
      <c r="K113" s="32">
        <v>0.158</v>
      </c>
      <c r="L113" s="32">
        <v>0.559</v>
      </c>
      <c r="M113" s="32">
        <v>0.005</v>
      </c>
      <c r="N113" s="32">
        <v>0.409</v>
      </c>
      <c r="O113" s="32">
        <v>0.481</v>
      </c>
      <c r="P113" s="32">
        <v>1.233</v>
      </c>
      <c r="Q113" s="32">
        <v>10.64</v>
      </c>
      <c r="R113" s="32">
        <v>1.27</v>
      </c>
      <c r="S113" s="32">
        <v>17.4</v>
      </c>
      <c r="T113" s="32">
        <v>5.6</v>
      </c>
      <c r="U113" s="76">
        <v>11</v>
      </c>
      <c r="V113" s="76">
        <v>67</v>
      </c>
      <c r="W113" s="32">
        <v>0.05</v>
      </c>
      <c r="X113" s="35">
        <v>1.2421</v>
      </c>
      <c r="Y113" s="35">
        <v>0.0029</v>
      </c>
      <c r="Z113" s="35">
        <v>1.1163</v>
      </c>
      <c r="AA113" s="77">
        <v>-6.67</v>
      </c>
      <c r="AB113" s="32">
        <f t="shared" si="21"/>
        <v>0.7170000000000001</v>
      </c>
      <c r="AC113" s="34">
        <f t="shared" si="22"/>
        <v>0.2142857142857143</v>
      </c>
      <c r="AD113" s="34">
        <f t="shared" si="23"/>
        <v>0.18181818181818182</v>
      </c>
      <c r="AE113" s="34">
        <f t="shared" si="24"/>
        <v>3.0444444444444443</v>
      </c>
      <c r="AF113" s="34">
        <f t="shared" si="25"/>
        <v>29.428571428571427</v>
      </c>
      <c r="AG113" s="34">
        <f t="shared" si="26"/>
        <v>11.285714285714286</v>
      </c>
      <c r="AH113" s="34">
        <f t="shared" si="27"/>
        <v>39.92857142857143</v>
      </c>
      <c r="AI113" s="34">
        <f t="shared" si="28"/>
        <v>0.4838709677419355</v>
      </c>
      <c r="AJ113" s="34">
        <f t="shared" si="29"/>
        <v>10.487179487179487</v>
      </c>
      <c r="AK113" s="34">
        <f t="shared" si="30"/>
        <v>24.049999999999997</v>
      </c>
      <c r="AL113" s="34">
        <f t="shared" si="31"/>
        <v>102.75000000000001</v>
      </c>
      <c r="AM113" s="34">
        <f t="shared" si="32"/>
        <v>462.60869565217394</v>
      </c>
      <c r="AN113" s="34">
        <f t="shared" si="33"/>
        <v>79.375</v>
      </c>
      <c r="AO113" s="34">
        <f t="shared" si="34"/>
        <v>497.1428571428571</v>
      </c>
      <c r="AP113" s="34">
        <f t="shared" si="42"/>
        <v>4.838709677419355</v>
      </c>
      <c r="AQ113" s="34">
        <f t="shared" si="43"/>
        <v>77.63125</v>
      </c>
      <c r="AR113" s="34">
        <f t="shared" si="44"/>
        <v>0.09206349206349206</v>
      </c>
      <c r="AS113" s="34">
        <f t="shared" si="45"/>
        <v>34.347692307692306</v>
      </c>
      <c r="AT113" s="34">
        <f t="shared" si="35"/>
        <v>2.5118864315095824</v>
      </c>
      <c r="AU113" s="34">
        <f t="shared" si="36"/>
        <v>51.214285714285715</v>
      </c>
      <c r="AV113" s="31">
        <f t="shared" si="41"/>
        <v>611.1815894250677</v>
      </c>
      <c r="AW113" s="31">
        <f t="shared" si="37"/>
        <v>616.4464285714286</v>
      </c>
      <c r="AX113" s="31">
        <f t="shared" si="38"/>
        <v>0.9914593727818949</v>
      </c>
      <c r="AY113" s="31">
        <f t="shared" si="39"/>
        <v>-16.550553432075162</v>
      </c>
      <c r="AZ113" s="31">
        <f t="shared" si="40"/>
        <v>0.9305347326336832</v>
      </c>
      <c r="BA113" s="78"/>
    </row>
    <row r="114" spans="1:53" ht="12.75">
      <c r="A114" s="3" t="s">
        <v>117</v>
      </c>
      <c r="B114" s="4">
        <v>35220</v>
      </c>
      <c r="C114" s="69" t="s">
        <v>26</v>
      </c>
      <c r="D114" s="4">
        <v>35227</v>
      </c>
      <c r="E114" s="3">
        <v>537406</v>
      </c>
      <c r="F114" s="3">
        <v>1900</v>
      </c>
      <c r="G114" s="32">
        <v>0.0352</v>
      </c>
      <c r="H114" s="32">
        <v>0.0163</v>
      </c>
      <c r="I114" s="35">
        <v>0.0266</v>
      </c>
      <c r="J114" s="35">
        <v>0.446</v>
      </c>
      <c r="K114" s="32">
        <v>1.761</v>
      </c>
      <c r="L114" s="32">
        <v>1.643</v>
      </c>
      <c r="M114" s="32">
        <v>0.026</v>
      </c>
      <c r="N114" s="32">
        <v>0.294</v>
      </c>
      <c r="O114" s="32">
        <v>1.169</v>
      </c>
      <c r="P114" s="32">
        <v>0.714</v>
      </c>
      <c r="Q114" s="32">
        <v>5.07</v>
      </c>
      <c r="R114" s="32">
        <v>1.98</v>
      </c>
      <c r="S114" s="32">
        <v>7.22</v>
      </c>
      <c r="T114" s="32">
        <v>5.26</v>
      </c>
      <c r="U114" s="76">
        <v>14</v>
      </c>
      <c r="V114" s="76">
        <v>57</v>
      </c>
      <c r="W114" s="32">
        <v>0.05</v>
      </c>
      <c r="X114" s="35">
        <v>2.1261</v>
      </c>
      <c r="Y114" s="32">
        <v>0.002</v>
      </c>
      <c r="Z114" s="35">
        <v>1.3496</v>
      </c>
      <c r="AA114" s="77">
        <v>-6.02</v>
      </c>
      <c r="AB114" s="32">
        <f t="shared" si="21"/>
        <v>3.404</v>
      </c>
      <c r="AC114" s="34">
        <f t="shared" si="22"/>
        <v>1.2571428571428573</v>
      </c>
      <c r="AD114" s="34">
        <f t="shared" si="23"/>
        <v>0.5927272727272727</v>
      </c>
      <c r="AE114" s="34">
        <f t="shared" si="24"/>
        <v>2.955555555555555</v>
      </c>
      <c r="AF114" s="34">
        <f t="shared" si="25"/>
        <v>63.71428571428571</v>
      </c>
      <c r="AG114" s="34">
        <f t="shared" si="26"/>
        <v>125.78571428571428</v>
      </c>
      <c r="AH114" s="34">
        <f t="shared" si="27"/>
        <v>117.35714285714286</v>
      </c>
      <c r="AI114" s="34">
        <f t="shared" si="28"/>
        <v>2.516129032258064</v>
      </c>
      <c r="AJ114" s="34">
        <f t="shared" si="29"/>
        <v>7.538461538461538</v>
      </c>
      <c r="AK114" s="34">
        <f t="shared" si="30"/>
        <v>58.45</v>
      </c>
      <c r="AL114" s="34">
        <f t="shared" si="31"/>
        <v>59.5</v>
      </c>
      <c r="AM114" s="34">
        <f t="shared" si="32"/>
        <v>220.43478260869568</v>
      </c>
      <c r="AN114" s="34">
        <f t="shared" si="33"/>
        <v>123.75</v>
      </c>
      <c r="AO114" s="34">
        <f t="shared" si="34"/>
        <v>206.28571428571428</v>
      </c>
      <c r="AP114" s="34">
        <f t="shared" si="42"/>
        <v>4.838709677419355</v>
      </c>
      <c r="AQ114" s="34">
        <f t="shared" si="43"/>
        <v>132.88125</v>
      </c>
      <c r="AR114" s="34">
        <f t="shared" si="44"/>
        <v>0.06349206349206349</v>
      </c>
      <c r="AS114" s="34">
        <f t="shared" si="45"/>
        <v>41.526153846153846</v>
      </c>
      <c r="AT114" s="34">
        <f t="shared" si="35"/>
        <v>5.495408738576249</v>
      </c>
      <c r="AU114" s="34">
        <f t="shared" si="36"/>
        <v>243.14285714285714</v>
      </c>
      <c r="AV114" s="31">
        <f t="shared" si="41"/>
        <v>471.7089584328715</v>
      </c>
      <c r="AW114" s="31">
        <f t="shared" si="37"/>
        <v>447.3928571428571</v>
      </c>
      <c r="AX114" s="31">
        <f t="shared" si="38"/>
        <v>1.054350669443634</v>
      </c>
      <c r="AY114" s="31">
        <f t="shared" si="39"/>
        <v>-101.46961299569989</v>
      </c>
      <c r="AZ114" s="31">
        <f t="shared" si="40"/>
        <v>1.068589666385644</v>
      </c>
      <c r="BA114" s="78"/>
    </row>
    <row r="115" spans="1:53" ht="12.75">
      <c r="A115" s="3" t="s">
        <v>118</v>
      </c>
      <c r="B115" s="4">
        <v>35227</v>
      </c>
      <c r="C115" s="69" t="s">
        <v>26</v>
      </c>
      <c r="D115" s="4">
        <v>35234</v>
      </c>
      <c r="E115" s="3">
        <v>537407</v>
      </c>
      <c r="F115" s="3">
        <v>1650</v>
      </c>
      <c r="G115" s="32">
        <v>0.071</v>
      </c>
      <c r="H115" s="32">
        <v>0.0136</v>
      </c>
      <c r="I115" s="35">
        <v>0.02</v>
      </c>
      <c r="J115" s="35">
        <v>0.745</v>
      </c>
      <c r="K115" s="32">
        <v>0.265</v>
      </c>
      <c r="L115" s="32">
        <v>0.548</v>
      </c>
      <c r="M115" s="32">
        <v>0.008</v>
      </c>
      <c r="N115" s="32">
        <v>0.357</v>
      </c>
      <c r="O115" s="32">
        <v>0.444</v>
      </c>
      <c r="P115" s="32">
        <v>0.698</v>
      </c>
      <c r="Q115" s="32">
        <v>5.53</v>
      </c>
      <c r="R115" s="32">
        <v>1.41</v>
      </c>
      <c r="S115" s="32">
        <v>7.96</v>
      </c>
      <c r="T115" s="32">
        <v>5.52</v>
      </c>
      <c r="U115" s="76">
        <v>13</v>
      </c>
      <c r="V115" s="76">
        <v>45</v>
      </c>
      <c r="W115" s="32">
        <v>0.05</v>
      </c>
      <c r="X115" s="35">
        <v>1.3463</v>
      </c>
      <c r="Y115" s="32">
        <v>0.002</v>
      </c>
      <c r="Z115" s="35">
        <v>1.4853</v>
      </c>
      <c r="AA115" s="77">
        <v>-8.58</v>
      </c>
      <c r="AB115" s="32">
        <f t="shared" si="21"/>
        <v>0.8130000000000001</v>
      </c>
      <c r="AC115" s="34">
        <f t="shared" si="22"/>
        <v>2.5357142857142856</v>
      </c>
      <c r="AD115" s="34">
        <f t="shared" si="23"/>
        <v>0.49454545454545457</v>
      </c>
      <c r="AE115" s="34">
        <f t="shared" si="24"/>
        <v>2.2222222222222223</v>
      </c>
      <c r="AF115" s="34">
        <f t="shared" si="25"/>
        <v>106.42857142857143</v>
      </c>
      <c r="AG115" s="34">
        <f t="shared" si="26"/>
        <v>18.92857142857143</v>
      </c>
      <c r="AH115" s="34">
        <f t="shared" si="27"/>
        <v>39.142857142857146</v>
      </c>
      <c r="AI115" s="34">
        <f t="shared" si="28"/>
        <v>0.7741935483870969</v>
      </c>
      <c r="AJ115" s="34">
        <f t="shared" si="29"/>
        <v>9.153846153846153</v>
      </c>
      <c r="AK115" s="34">
        <f t="shared" si="30"/>
        <v>22.2</v>
      </c>
      <c r="AL115" s="34">
        <f t="shared" si="31"/>
        <v>58.166666666666664</v>
      </c>
      <c r="AM115" s="34">
        <f t="shared" si="32"/>
        <v>240.43478260869566</v>
      </c>
      <c r="AN115" s="34">
        <f t="shared" si="33"/>
        <v>88.125</v>
      </c>
      <c r="AO115" s="34">
        <f t="shared" si="34"/>
        <v>227.42857142857142</v>
      </c>
      <c r="AP115" s="34">
        <f t="shared" si="42"/>
        <v>4.838709677419355</v>
      </c>
      <c r="AQ115" s="34">
        <f t="shared" si="43"/>
        <v>84.14375</v>
      </c>
      <c r="AR115" s="34">
        <f t="shared" si="44"/>
        <v>0.06349206349206349</v>
      </c>
      <c r="AS115" s="34">
        <f t="shared" si="45"/>
        <v>45.70153846153846</v>
      </c>
      <c r="AT115" s="34">
        <f t="shared" si="35"/>
        <v>3.0199517204020196</v>
      </c>
      <c r="AU115" s="34">
        <f t="shared" si="36"/>
        <v>58.07142857142858</v>
      </c>
      <c r="AV115" s="31">
        <f t="shared" si="41"/>
        <v>348.88386685777994</v>
      </c>
      <c r="AW115" s="31">
        <f t="shared" si="37"/>
        <v>354.69642857142856</v>
      </c>
      <c r="AX115" s="31">
        <f t="shared" si="38"/>
        <v>0.9836125733290881</v>
      </c>
      <c r="AY115" s="31">
        <f t="shared" si="39"/>
        <v>-24.741133142220065</v>
      </c>
      <c r="AZ115" s="31">
        <f t="shared" si="40"/>
        <v>1.057188114485471</v>
      </c>
      <c r="BA115" s="78"/>
    </row>
    <row r="116" spans="1:53" ht="12.75">
      <c r="A116" s="3" t="s">
        <v>119</v>
      </c>
      <c r="B116" s="4">
        <v>35234</v>
      </c>
      <c r="C116" s="69" t="s">
        <v>26</v>
      </c>
      <c r="D116" s="4">
        <v>35241</v>
      </c>
      <c r="E116" s="3">
        <v>537408</v>
      </c>
      <c r="F116" s="3">
        <v>2650</v>
      </c>
      <c r="G116" s="32">
        <v>0.008</v>
      </c>
      <c r="H116" s="32">
        <v>0.0067</v>
      </c>
      <c r="I116" s="35">
        <v>0.02</v>
      </c>
      <c r="J116" s="35">
        <v>0.484</v>
      </c>
      <c r="K116" s="32">
        <v>0.48</v>
      </c>
      <c r="L116" s="32">
        <v>0.337</v>
      </c>
      <c r="M116" s="32">
        <v>0.006</v>
      </c>
      <c r="N116" s="32">
        <v>0.532</v>
      </c>
      <c r="O116" s="32">
        <v>0.69</v>
      </c>
      <c r="P116" s="32">
        <v>1.516</v>
      </c>
      <c r="Q116" s="32">
        <v>12.52</v>
      </c>
      <c r="R116" s="32">
        <v>1.7</v>
      </c>
      <c r="S116" s="32">
        <v>20</v>
      </c>
      <c r="T116" s="32">
        <v>5.73</v>
      </c>
      <c r="U116" s="76">
        <v>13</v>
      </c>
      <c r="V116" s="76">
        <v>84</v>
      </c>
      <c r="W116" s="32">
        <v>0.05</v>
      </c>
      <c r="X116" s="35">
        <v>2.0564</v>
      </c>
      <c r="Y116" s="32">
        <v>0.002</v>
      </c>
      <c r="Z116" s="35">
        <v>1.1566</v>
      </c>
      <c r="AA116" s="77">
        <v>-6.02</v>
      </c>
      <c r="AB116" s="32">
        <f t="shared" si="21"/>
        <v>0.817</v>
      </c>
      <c r="AC116" s="34">
        <f t="shared" si="22"/>
        <v>0.28571428571428575</v>
      </c>
      <c r="AD116" s="34">
        <f t="shared" si="23"/>
        <v>0.24363636363636365</v>
      </c>
      <c r="AE116" s="34">
        <f t="shared" si="24"/>
        <v>2.2222222222222223</v>
      </c>
      <c r="AF116" s="34">
        <f t="shared" si="25"/>
        <v>69.14285714285714</v>
      </c>
      <c r="AG116" s="34">
        <f t="shared" si="26"/>
        <v>34.285714285714285</v>
      </c>
      <c r="AH116" s="34">
        <f t="shared" si="27"/>
        <v>24.071428571428573</v>
      </c>
      <c r="AI116" s="34">
        <f t="shared" si="28"/>
        <v>0.5806451612903225</v>
      </c>
      <c r="AJ116" s="34">
        <f t="shared" si="29"/>
        <v>13.641025641025642</v>
      </c>
      <c r="AK116" s="34">
        <f t="shared" si="30"/>
        <v>34.49999999999999</v>
      </c>
      <c r="AL116" s="34">
        <f t="shared" si="31"/>
        <v>126.33333333333333</v>
      </c>
      <c r="AM116" s="34">
        <f t="shared" si="32"/>
        <v>544.3478260869565</v>
      </c>
      <c r="AN116" s="34">
        <f t="shared" si="33"/>
        <v>106.25</v>
      </c>
      <c r="AO116" s="34">
        <f t="shared" si="34"/>
        <v>571.4285714285714</v>
      </c>
      <c r="AP116" s="34">
        <f t="shared" si="42"/>
        <v>4.838709677419355</v>
      </c>
      <c r="AQ116" s="34">
        <f t="shared" si="43"/>
        <v>128.525</v>
      </c>
      <c r="AR116" s="34">
        <f t="shared" si="44"/>
        <v>0.06349206349206349</v>
      </c>
      <c r="AS116" s="34">
        <f t="shared" si="45"/>
        <v>35.587692307692315</v>
      </c>
      <c r="AT116" s="34">
        <f t="shared" si="35"/>
        <v>1.8620871366628657</v>
      </c>
      <c r="AU116" s="34">
        <f t="shared" si="36"/>
        <v>58.35714285714286</v>
      </c>
      <c r="AV116" s="31">
        <f t="shared" si="41"/>
        <v>753.1078993470297</v>
      </c>
      <c r="AW116" s="31">
        <f t="shared" si="37"/>
        <v>701.75</v>
      </c>
      <c r="AX116" s="31">
        <f t="shared" si="38"/>
        <v>1.0731854639786673</v>
      </c>
      <c r="AY116" s="31">
        <f t="shared" si="39"/>
        <v>17.072185061315395</v>
      </c>
      <c r="AZ116" s="31">
        <f t="shared" si="40"/>
        <v>0.9526086956521739</v>
      </c>
      <c r="BA116" s="78"/>
    </row>
    <row r="117" spans="1:53" ht="12.75">
      <c r="A117" s="3" t="s">
        <v>120</v>
      </c>
      <c r="B117" s="4">
        <v>35241</v>
      </c>
      <c r="C117" s="69" t="s">
        <v>26</v>
      </c>
      <c r="D117" s="4">
        <v>35248</v>
      </c>
      <c r="E117" s="3">
        <v>537409</v>
      </c>
      <c r="F117" s="3">
        <v>2600</v>
      </c>
      <c r="G117" s="32">
        <v>0.006</v>
      </c>
      <c r="H117" s="32">
        <v>0.0063</v>
      </c>
      <c r="I117" s="35">
        <v>0.02</v>
      </c>
      <c r="J117" s="35">
        <v>0.415</v>
      </c>
      <c r="K117" s="32">
        <v>0.368</v>
      </c>
      <c r="L117" s="32">
        <v>0.205</v>
      </c>
      <c r="M117" s="32">
        <v>0.005</v>
      </c>
      <c r="N117" s="32">
        <v>0.1</v>
      </c>
      <c r="O117" s="32">
        <v>0.162</v>
      </c>
      <c r="P117" s="32">
        <v>0.295</v>
      </c>
      <c r="Q117" s="32">
        <v>2.297</v>
      </c>
      <c r="R117" s="32">
        <v>0.72</v>
      </c>
      <c r="S117" s="32">
        <v>3.47</v>
      </c>
      <c r="T117" s="32">
        <v>5.96</v>
      </c>
      <c r="U117" s="76">
        <v>12</v>
      </c>
      <c r="V117" s="76">
        <v>23</v>
      </c>
      <c r="W117" s="32">
        <v>0.05</v>
      </c>
      <c r="X117" s="35">
        <v>0.8346</v>
      </c>
      <c r="Y117" s="32">
        <v>0.002</v>
      </c>
      <c r="Z117" s="35">
        <v>1.2215</v>
      </c>
      <c r="AA117" s="77">
        <v>-7.62</v>
      </c>
      <c r="AB117" s="32">
        <f t="shared" si="21"/>
        <v>0.573</v>
      </c>
      <c r="AC117" s="34">
        <f t="shared" si="22"/>
        <v>0.2142857142857143</v>
      </c>
      <c r="AD117" s="34">
        <f t="shared" si="23"/>
        <v>0.2290909090909091</v>
      </c>
      <c r="AE117" s="34">
        <f t="shared" si="24"/>
        <v>2.2222222222222223</v>
      </c>
      <c r="AF117" s="34">
        <f t="shared" si="25"/>
        <v>59.285714285714285</v>
      </c>
      <c r="AG117" s="34">
        <f t="shared" si="26"/>
        <v>26.285714285714285</v>
      </c>
      <c r="AH117" s="34">
        <f t="shared" si="27"/>
        <v>14.642857142857142</v>
      </c>
      <c r="AI117" s="34">
        <f t="shared" si="28"/>
        <v>0.4838709677419355</v>
      </c>
      <c r="AJ117" s="34">
        <f t="shared" si="29"/>
        <v>2.5641025641025643</v>
      </c>
      <c r="AK117" s="34">
        <f t="shared" si="30"/>
        <v>8.1</v>
      </c>
      <c r="AL117" s="34">
        <f t="shared" si="31"/>
        <v>24.583333333333332</v>
      </c>
      <c r="AM117" s="34">
        <f t="shared" si="32"/>
        <v>99.86956521739131</v>
      </c>
      <c r="AN117" s="34">
        <f t="shared" si="33"/>
        <v>45</v>
      </c>
      <c r="AO117" s="34">
        <f t="shared" si="34"/>
        <v>99.14285714285714</v>
      </c>
      <c r="AP117" s="34">
        <f t="shared" si="42"/>
        <v>4.838709677419355</v>
      </c>
      <c r="AQ117" s="34">
        <f t="shared" si="43"/>
        <v>52.1625</v>
      </c>
      <c r="AR117" s="34">
        <f t="shared" si="44"/>
        <v>0.06349206349206349</v>
      </c>
      <c r="AS117" s="34">
        <f t="shared" si="45"/>
        <v>37.58461538461538</v>
      </c>
      <c r="AT117" s="34">
        <f t="shared" si="35"/>
        <v>1.096478196143185</v>
      </c>
      <c r="AU117" s="34">
        <f t="shared" si="36"/>
        <v>40.92857142857143</v>
      </c>
      <c r="AV117" s="31">
        <f t="shared" si="41"/>
        <v>161.4027154005415</v>
      </c>
      <c r="AW117" s="31">
        <f t="shared" si="37"/>
        <v>158.78571428571428</v>
      </c>
      <c r="AX117" s="31">
        <f t="shared" si="38"/>
        <v>1.0164813385549172</v>
      </c>
      <c r="AY117" s="31">
        <f t="shared" si="39"/>
        <v>-23.668713170887088</v>
      </c>
      <c r="AZ117" s="31">
        <f t="shared" si="40"/>
        <v>1.0073299085327654</v>
      </c>
      <c r="BA117" s="78"/>
    </row>
    <row r="118" spans="1:53" ht="12.75">
      <c r="A118" s="3" t="s">
        <v>121</v>
      </c>
      <c r="B118" s="4">
        <v>35248</v>
      </c>
      <c r="C118" s="69" t="s">
        <v>26</v>
      </c>
      <c r="D118" s="4">
        <v>35255</v>
      </c>
      <c r="E118" s="3">
        <v>537410</v>
      </c>
      <c r="F118" s="3">
        <v>3200</v>
      </c>
      <c r="G118" s="32">
        <v>0.006</v>
      </c>
      <c r="H118" s="32">
        <v>0.0053</v>
      </c>
      <c r="I118" s="35">
        <v>0.02</v>
      </c>
      <c r="J118" s="35">
        <v>0.531</v>
      </c>
      <c r="K118" s="32">
        <v>0.27</v>
      </c>
      <c r="L118" s="32">
        <v>0.229</v>
      </c>
      <c r="M118" s="32">
        <v>0.005</v>
      </c>
      <c r="N118" s="9">
        <v>0.1</v>
      </c>
      <c r="O118" s="32">
        <v>0.129</v>
      </c>
      <c r="P118" s="32">
        <v>0.232</v>
      </c>
      <c r="Q118" s="32">
        <v>1.579</v>
      </c>
      <c r="R118" s="32">
        <v>0.66</v>
      </c>
      <c r="S118" s="32">
        <v>2.46</v>
      </c>
      <c r="T118" s="32">
        <v>6</v>
      </c>
      <c r="U118" s="76">
        <v>12</v>
      </c>
      <c r="V118" s="76">
        <v>18</v>
      </c>
      <c r="W118" s="32">
        <v>0.05</v>
      </c>
      <c r="X118" s="35">
        <v>0.7818</v>
      </c>
      <c r="Y118" s="32">
        <v>0.002</v>
      </c>
      <c r="Z118" s="35">
        <v>1.1558</v>
      </c>
      <c r="AA118" s="77">
        <v>-8.32</v>
      </c>
      <c r="AB118" s="32">
        <f t="shared" si="21"/>
        <v>0.499</v>
      </c>
      <c r="AC118" s="34">
        <f t="shared" si="22"/>
        <v>0.2142857142857143</v>
      </c>
      <c r="AD118" s="34">
        <f t="shared" si="23"/>
        <v>0.19272727272727272</v>
      </c>
      <c r="AE118" s="34">
        <f t="shared" si="24"/>
        <v>2.2222222222222223</v>
      </c>
      <c r="AF118" s="34">
        <f t="shared" si="25"/>
        <v>75.85714285714286</v>
      </c>
      <c r="AG118" s="34">
        <f t="shared" si="26"/>
        <v>19.28571428571429</v>
      </c>
      <c r="AH118" s="34">
        <f t="shared" si="27"/>
        <v>16.357142857142858</v>
      </c>
      <c r="AI118" s="34">
        <f t="shared" si="28"/>
        <v>0.4838709677419355</v>
      </c>
      <c r="AJ118" s="34">
        <f t="shared" si="29"/>
        <v>2.5641025641025643</v>
      </c>
      <c r="AK118" s="34">
        <f t="shared" si="30"/>
        <v>6.45</v>
      </c>
      <c r="AL118" s="34">
        <f t="shared" si="31"/>
        <v>19.333333333333336</v>
      </c>
      <c r="AM118" s="34">
        <f t="shared" si="32"/>
        <v>68.65217391304347</v>
      </c>
      <c r="AN118" s="34">
        <f t="shared" si="33"/>
        <v>41.25</v>
      </c>
      <c r="AO118" s="34">
        <f t="shared" si="34"/>
        <v>70.28571428571428</v>
      </c>
      <c r="AP118" s="34">
        <f t="shared" si="42"/>
        <v>4.838709677419355</v>
      </c>
      <c r="AQ118" s="34">
        <f t="shared" si="43"/>
        <v>48.862500000000004</v>
      </c>
      <c r="AR118" s="34">
        <f t="shared" si="44"/>
        <v>0.06349206349206349</v>
      </c>
      <c r="AS118" s="34">
        <f t="shared" si="45"/>
        <v>35.56307692307692</v>
      </c>
      <c r="AT118" s="34">
        <f t="shared" si="35"/>
        <v>1</v>
      </c>
      <c r="AU118" s="34">
        <f t="shared" si="36"/>
        <v>35.642857142857146</v>
      </c>
      <c r="AV118" s="31">
        <f t="shared" si="41"/>
        <v>116.28532409619366</v>
      </c>
      <c r="AW118" s="31">
        <f t="shared" si="37"/>
        <v>127.89285714285714</v>
      </c>
      <c r="AX118" s="31">
        <f t="shared" si="38"/>
        <v>0.9092401772391574</v>
      </c>
      <c r="AY118" s="31">
        <f t="shared" si="39"/>
        <v>-30.89324733237777</v>
      </c>
      <c r="AZ118" s="31">
        <f t="shared" si="40"/>
        <v>0.9767585719335454</v>
      </c>
      <c r="BA118" s="78"/>
    </row>
    <row r="119" spans="1:53" ht="12.75">
      <c r="A119" s="3" t="s">
        <v>89</v>
      </c>
      <c r="B119" s="4">
        <v>35255</v>
      </c>
      <c r="C119" s="69" t="s">
        <v>26</v>
      </c>
      <c r="D119" s="4">
        <v>35262</v>
      </c>
      <c r="E119" s="3">
        <v>544670</v>
      </c>
      <c r="F119" s="3">
        <v>500</v>
      </c>
      <c r="G119" s="32">
        <v>0.006</v>
      </c>
      <c r="H119" s="32">
        <v>0.0087</v>
      </c>
      <c r="I119" s="35">
        <v>0.0249</v>
      </c>
      <c r="J119" s="35">
        <v>1.352</v>
      </c>
      <c r="K119" s="32">
        <v>0.22</v>
      </c>
      <c r="L119" s="32">
        <v>0.273</v>
      </c>
      <c r="M119" s="32">
        <v>0.005</v>
      </c>
      <c r="N119" s="32">
        <v>0.22</v>
      </c>
      <c r="O119" s="32">
        <v>0.35</v>
      </c>
      <c r="P119" s="32">
        <v>0.45</v>
      </c>
      <c r="Q119" s="32">
        <v>3.97</v>
      </c>
      <c r="R119" s="32">
        <v>0.77</v>
      </c>
      <c r="S119" s="32">
        <v>5.91</v>
      </c>
      <c r="T119" s="32">
        <v>5.77</v>
      </c>
      <c r="U119" s="76">
        <v>14</v>
      </c>
      <c r="V119" s="76">
        <v>32</v>
      </c>
      <c r="W119" s="35">
        <v>0.0538</v>
      </c>
      <c r="X119" s="35">
        <v>0.7656</v>
      </c>
      <c r="Y119" s="32">
        <v>0.002</v>
      </c>
      <c r="Z119" s="35">
        <v>1.3887</v>
      </c>
      <c r="AA119" s="81">
        <v>-4.323502778998387</v>
      </c>
      <c r="AB119" s="32">
        <f t="shared" si="21"/>
        <v>0.493</v>
      </c>
      <c r="AC119" s="34">
        <f t="shared" si="22"/>
        <v>0.2142857142857143</v>
      </c>
      <c r="AD119" s="34">
        <f t="shared" si="23"/>
        <v>0.31636363636363635</v>
      </c>
      <c r="AE119" s="34">
        <f t="shared" si="24"/>
        <v>2.7666666666666666</v>
      </c>
      <c r="AF119" s="34">
        <f t="shared" si="25"/>
        <v>193.14285714285714</v>
      </c>
      <c r="AG119" s="34">
        <f t="shared" si="26"/>
        <v>15.714285714285715</v>
      </c>
      <c r="AH119" s="34">
        <f t="shared" si="27"/>
        <v>19.5</v>
      </c>
      <c r="AI119" s="34">
        <f t="shared" si="28"/>
        <v>0.4838709677419355</v>
      </c>
      <c r="AJ119" s="34">
        <f t="shared" si="29"/>
        <v>5.641025641025641</v>
      </c>
      <c r="AK119" s="34">
        <f t="shared" si="30"/>
        <v>17.499999999999996</v>
      </c>
      <c r="AL119" s="34">
        <f t="shared" si="31"/>
        <v>37.5</v>
      </c>
      <c r="AM119" s="34">
        <f t="shared" si="32"/>
        <v>172.60869565217394</v>
      </c>
      <c r="AN119" s="34">
        <f t="shared" si="33"/>
        <v>48.125</v>
      </c>
      <c r="AO119" s="34">
        <f t="shared" si="34"/>
        <v>168.85714285714286</v>
      </c>
      <c r="AP119" s="34">
        <f t="shared" si="42"/>
        <v>5.206451612903226</v>
      </c>
      <c r="AQ119" s="34">
        <f t="shared" si="43"/>
        <v>47.849999999999994</v>
      </c>
      <c r="AR119" s="34">
        <f t="shared" si="44"/>
        <v>0.06349206349206349</v>
      </c>
      <c r="AS119" s="34">
        <f t="shared" si="45"/>
        <v>42.72923076923077</v>
      </c>
      <c r="AT119" s="34">
        <f t="shared" si="35"/>
        <v>1.6982436524617461</v>
      </c>
      <c r="AU119" s="34">
        <f t="shared" si="36"/>
        <v>35.214285714285715</v>
      </c>
      <c r="AV119" s="31">
        <f t="shared" si="41"/>
        <v>248.9640070074853</v>
      </c>
      <c r="AW119" s="31">
        <f t="shared" si="37"/>
        <v>236.48214285714286</v>
      </c>
      <c r="AX119" s="31">
        <f t="shared" si="38"/>
        <v>1.0527814235761668</v>
      </c>
      <c r="AY119" s="31">
        <f t="shared" si="39"/>
        <v>-3.2324215639432907</v>
      </c>
      <c r="AZ119" s="31">
        <f t="shared" si="40"/>
        <v>1.0222173177370706</v>
      </c>
      <c r="BA119" s="78"/>
    </row>
    <row r="120" spans="1:53" ht="12.75">
      <c r="A120" s="3" t="s">
        <v>90</v>
      </c>
      <c r="B120" s="4">
        <v>35262</v>
      </c>
      <c r="C120" s="69" t="s">
        <v>26</v>
      </c>
      <c r="D120" s="4">
        <v>35283</v>
      </c>
      <c r="E120" s="3">
        <v>544671</v>
      </c>
      <c r="F120" s="3">
        <v>4900</v>
      </c>
      <c r="G120" s="32">
        <v>0.006</v>
      </c>
      <c r="H120" s="32">
        <v>0.0092</v>
      </c>
      <c r="I120" s="35">
        <v>0.02</v>
      </c>
      <c r="J120" s="35">
        <v>0.901</v>
      </c>
      <c r="K120" s="32">
        <v>0.049</v>
      </c>
      <c r="L120" s="32">
        <v>0.235</v>
      </c>
      <c r="M120" s="32">
        <v>0.005</v>
      </c>
      <c r="N120" s="32">
        <v>0.19</v>
      </c>
      <c r="O120" s="32">
        <v>0.27</v>
      </c>
      <c r="P120" s="32">
        <v>0.56</v>
      </c>
      <c r="Q120" s="32">
        <v>4.98</v>
      </c>
      <c r="R120" s="32">
        <v>1.02</v>
      </c>
      <c r="S120" s="32">
        <v>7.38</v>
      </c>
      <c r="T120" s="32">
        <v>5.73</v>
      </c>
      <c r="U120" s="76">
        <v>15</v>
      </c>
      <c r="V120" s="76">
        <v>36</v>
      </c>
      <c r="W120" s="32">
        <v>0.05</v>
      </c>
      <c r="X120" s="35">
        <v>1.0111</v>
      </c>
      <c r="Y120" s="32">
        <v>0.002</v>
      </c>
      <c r="Z120" s="35">
        <v>1.511</v>
      </c>
      <c r="AA120" s="81">
        <v>-6.247392121559184</v>
      </c>
      <c r="AB120" s="32">
        <f t="shared" si="21"/>
        <v>0.284</v>
      </c>
      <c r="AC120" s="34">
        <f t="shared" si="22"/>
        <v>0.2142857142857143</v>
      </c>
      <c r="AD120" s="34">
        <f t="shared" si="23"/>
        <v>0.33454545454545453</v>
      </c>
      <c r="AE120" s="34">
        <f t="shared" si="24"/>
        <v>2.2222222222222223</v>
      </c>
      <c r="AF120" s="34">
        <f t="shared" si="25"/>
        <v>128.71428571428572</v>
      </c>
      <c r="AG120" s="34">
        <f t="shared" si="26"/>
        <v>3.5</v>
      </c>
      <c r="AH120" s="34">
        <f t="shared" si="27"/>
        <v>16.785714285714285</v>
      </c>
      <c r="AI120" s="34">
        <f t="shared" si="28"/>
        <v>0.4838709677419355</v>
      </c>
      <c r="AJ120" s="34">
        <f t="shared" si="29"/>
        <v>4.871794871794872</v>
      </c>
      <c r="AK120" s="34">
        <f t="shared" si="30"/>
        <v>13.500000000000002</v>
      </c>
      <c r="AL120" s="34">
        <f t="shared" si="31"/>
        <v>46.66666666666667</v>
      </c>
      <c r="AM120" s="34">
        <f t="shared" si="32"/>
        <v>216.52173913043478</v>
      </c>
      <c r="AN120" s="34">
        <f t="shared" si="33"/>
        <v>63.75</v>
      </c>
      <c r="AO120" s="34">
        <f t="shared" si="34"/>
        <v>210.85714285714286</v>
      </c>
      <c r="AP120" s="34">
        <f t="shared" si="42"/>
        <v>4.838709677419355</v>
      </c>
      <c r="AQ120" s="34">
        <f t="shared" si="43"/>
        <v>63.19375000000001</v>
      </c>
      <c r="AR120" s="34">
        <f t="shared" si="44"/>
        <v>0.06349206349206349</v>
      </c>
      <c r="AS120" s="34">
        <f t="shared" si="45"/>
        <v>46.49230769230768</v>
      </c>
      <c r="AT120" s="34">
        <f t="shared" si="35"/>
        <v>1.8620871366628657</v>
      </c>
      <c r="AU120" s="34">
        <f t="shared" si="36"/>
        <v>20.285714285714285</v>
      </c>
      <c r="AV120" s="31">
        <f t="shared" si="41"/>
        <v>285.0602006688963</v>
      </c>
      <c r="AW120" s="31">
        <f t="shared" si="37"/>
        <v>291.3928571428571</v>
      </c>
      <c r="AX120" s="31">
        <f t="shared" si="38"/>
        <v>0.9782676331326262</v>
      </c>
      <c r="AY120" s="31">
        <f t="shared" si="39"/>
        <v>-9.83265647396081</v>
      </c>
      <c r="AZ120" s="31">
        <f t="shared" si="40"/>
        <v>1.0268646164722517</v>
      </c>
      <c r="BA120" s="78"/>
    </row>
    <row r="121" spans="1:53" ht="12.75">
      <c r="A121" s="3" t="s">
        <v>91</v>
      </c>
      <c r="B121" s="4">
        <v>35283</v>
      </c>
      <c r="C121" s="69" t="s">
        <v>26</v>
      </c>
      <c r="D121" s="4">
        <v>35290</v>
      </c>
      <c r="E121" s="3">
        <v>544672</v>
      </c>
      <c r="F121" s="3">
        <v>1500</v>
      </c>
      <c r="G121" s="32">
        <v>0.083</v>
      </c>
      <c r="H121" s="32">
        <v>0.0468</v>
      </c>
      <c r="I121" s="35">
        <v>0.075</v>
      </c>
      <c r="J121" s="35">
        <v>0.7</v>
      </c>
      <c r="K121" s="32">
        <v>1.928</v>
      </c>
      <c r="L121" s="32">
        <v>4.968</v>
      </c>
      <c r="M121" s="32">
        <v>0.005</v>
      </c>
      <c r="N121" s="32">
        <v>0.62</v>
      </c>
      <c r="O121" s="32">
        <v>3.66</v>
      </c>
      <c r="P121" s="32">
        <v>0.9</v>
      </c>
      <c r="Q121" s="32">
        <v>5.02</v>
      </c>
      <c r="R121" s="32">
        <v>3.38</v>
      </c>
      <c r="S121" s="32">
        <v>5.13</v>
      </c>
      <c r="T121" s="32">
        <v>4.657</v>
      </c>
      <c r="U121" s="76">
        <v>15</v>
      </c>
      <c r="V121" s="76">
        <v>86</v>
      </c>
      <c r="W121" s="32">
        <v>0.05</v>
      </c>
      <c r="X121" s="35">
        <v>3.4569</v>
      </c>
      <c r="Y121" s="35">
        <v>0.0077</v>
      </c>
      <c r="Z121" s="35">
        <v>2.0262</v>
      </c>
      <c r="AA121" s="81">
        <v>-5.771002355305977</v>
      </c>
      <c r="AB121" s="32">
        <f t="shared" si="21"/>
        <v>6.896</v>
      </c>
      <c r="AC121" s="34">
        <f t="shared" si="22"/>
        <v>2.9642857142857144</v>
      </c>
      <c r="AD121" s="34">
        <f t="shared" si="23"/>
        <v>1.701818181818182</v>
      </c>
      <c r="AE121" s="34">
        <f t="shared" si="24"/>
        <v>8.333333333333334</v>
      </c>
      <c r="AF121" s="34">
        <f t="shared" si="25"/>
        <v>99.99999999999999</v>
      </c>
      <c r="AG121" s="34">
        <f t="shared" si="26"/>
        <v>137.7142857142857</v>
      </c>
      <c r="AH121" s="34">
        <f t="shared" si="27"/>
        <v>354.8571428571429</v>
      </c>
      <c r="AI121" s="34">
        <f t="shared" si="28"/>
        <v>0.4838709677419355</v>
      </c>
      <c r="AJ121" s="34">
        <f t="shared" si="29"/>
        <v>15.897435897435898</v>
      </c>
      <c r="AK121" s="34">
        <f t="shared" si="30"/>
        <v>183</v>
      </c>
      <c r="AL121" s="34">
        <f t="shared" si="31"/>
        <v>75</v>
      </c>
      <c r="AM121" s="34">
        <f t="shared" si="32"/>
        <v>218.26086956521738</v>
      </c>
      <c r="AN121" s="34">
        <f t="shared" si="33"/>
        <v>211.25</v>
      </c>
      <c r="AO121" s="34">
        <f t="shared" si="34"/>
        <v>146.57142857142858</v>
      </c>
      <c r="AP121" s="34">
        <f t="shared" si="42"/>
        <v>4.838709677419355</v>
      </c>
      <c r="AQ121" s="34">
        <f t="shared" si="43"/>
        <v>216.05625</v>
      </c>
      <c r="AR121" s="34">
        <f t="shared" si="44"/>
        <v>0.24444444444444444</v>
      </c>
      <c r="AS121" s="34">
        <f t="shared" si="45"/>
        <v>62.34461538461538</v>
      </c>
      <c r="AT121" s="34">
        <f t="shared" si="35"/>
        <v>22.02926463053457</v>
      </c>
      <c r="AU121" s="34">
        <f t="shared" si="36"/>
        <v>492.57142857142856</v>
      </c>
      <c r="AV121" s="31">
        <f t="shared" si="41"/>
        <v>629.872591176939</v>
      </c>
      <c r="AW121" s="31">
        <f t="shared" si="37"/>
        <v>712.6785714285714</v>
      </c>
      <c r="AX121" s="31">
        <f t="shared" si="38"/>
        <v>0.8838102005990625</v>
      </c>
      <c r="AY121" s="31">
        <f t="shared" si="39"/>
        <v>-220.52026596591816</v>
      </c>
      <c r="AZ121" s="31">
        <f t="shared" si="40"/>
        <v>1.4891092465463172</v>
      </c>
      <c r="BA121" s="78"/>
    </row>
    <row r="122" spans="1:53" ht="12.75">
      <c r="A122" s="3" t="s">
        <v>92</v>
      </c>
      <c r="B122" s="4">
        <v>35290</v>
      </c>
      <c r="C122" s="69" t="s">
        <v>26</v>
      </c>
      <c r="D122" s="4">
        <v>35297</v>
      </c>
      <c r="E122" s="3">
        <v>544673</v>
      </c>
      <c r="F122" s="3">
        <v>230</v>
      </c>
      <c r="G122" s="32">
        <v>0.133</v>
      </c>
      <c r="H122" s="32">
        <v>0.098</v>
      </c>
      <c r="I122" s="35">
        <v>0.1</v>
      </c>
      <c r="J122" s="35">
        <v>1.269</v>
      </c>
      <c r="K122" s="32">
        <v>3.916</v>
      </c>
      <c r="L122" s="32">
        <v>8.35</v>
      </c>
      <c r="M122" s="32">
        <v>0.005</v>
      </c>
      <c r="N122" s="32">
        <v>1.52</v>
      </c>
      <c r="O122" s="32">
        <v>5.25</v>
      </c>
      <c r="P122" s="32">
        <v>1.02</v>
      </c>
      <c r="Q122" s="32">
        <v>4.99</v>
      </c>
      <c r="R122" s="32">
        <v>5.66</v>
      </c>
      <c r="S122" s="32">
        <v>3.34</v>
      </c>
      <c r="T122" s="32">
        <v>4.823</v>
      </c>
      <c r="U122" s="76">
        <v>13</v>
      </c>
      <c r="V122" s="76">
        <v>118</v>
      </c>
      <c r="W122" s="35">
        <v>0.1583</v>
      </c>
      <c r="X122" s="35">
        <v>6.0111</v>
      </c>
      <c r="Y122" s="35">
        <v>0.0147</v>
      </c>
      <c r="Z122" s="39">
        <v>4.6564</v>
      </c>
      <c r="AA122" s="81">
        <v>-4.062094907455321</v>
      </c>
      <c r="AB122" s="32">
        <f t="shared" si="21"/>
        <v>12.266</v>
      </c>
      <c r="AC122" s="34">
        <f t="shared" si="22"/>
        <v>4.75</v>
      </c>
      <c r="AD122" s="34">
        <f t="shared" si="23"/>
        <v>3.563636363636364</v>
      </c>
      <c r="AE122" s="34">
        <f t="shared" si="24"/>
        <v>11.11111111111111</v>
      </c>
      <c r="AF122" s="34">
        <f t="shared" si="25"/>
        <v>181.28571428571428</v>
      </c>
      <c r="AG122" s="34">
        <f t="shared" si="26"/>
        <v>279.71428571428567</v>
      </c>
      <c r="AH122" s="34">
        <f t="shared" si="27"/>
        <v>596.4285714285714</v>
      </c>
      <c r="AI122" s="34">
        <f t="shared" si="28"/>
        <v>0.4838709677419355</v>
      </c>
      <c r="AJ122" s="34">
        <f t="shared" si="29"/>
        <v>38.97435897435898</v>
      </c>
      <c r="AK122" s="34">
        <f t="shared" si="30"/>
        <v>262.5</v>
      </c>
      <c r="AL122" s="34">
        <f t="shared" si="31"/>
        <v>85</v>
      </c>
      <c r="AM122" s="34">
        <f t="shared" si="32"/>
        <v>216.95652173913044</v>
      </c>
      <c r="AN122" s="34">
        <f t="shared" si="33"/>
        <v>353.75</v>
      </c>
      <c r="AO122" s="34">
        <f t="shared" si="34"/>
        <v>95.42857142857142</v>
      </c>
      <c r="AP122" s="34">
        <f t="shared" si="42"/>
        <v>15.319354838709675</v>
      </c>
      <c r="AQ122" s="34">
        <f t="shared" si="43"/>
        <v>375.69374999999997</v>
      </c>
      <c r="AR122" s="34">
        <f t="shared" si="44"/>
        <v>0.4666666666666667</v>
      </c>
      <c r="AS122" s="34">
        <f t="shared" si="45"/>
        <v>143.27384615384614</v>
      </c>
      <c r="AT122" s="34">
        <f t="shared" si="35"/>
        <v>15.031419660900216</v>
      </c>
      <c r="AU122" s="34">
        <f t="shared" si="36"/>
        <v>876.1428571428571</v>
      </c>
      <c r="AV122" s="31">
        <f t="shared" si="41"/>
        <v>883.1451664277752</v>
      </c>
      <c r="AW122" s="31">
        <f t="shared" si="37"/>
        <v>1045.607142857143</v>
      </c>
      <c r="AX122" s="31">
        <f t="shared" si="38"/>
        <v>0.8446242668298564</v>
      </c>
      <c r="AY122" s="31">
        <f t="shared" si="39"/>
        <v>-442.1762621436535</v>
      </c>
      <c r="AZ122" s="31">
        <f t="shared" si="40"/>
        <v>2.2734964852902895</v>
      </c>
      <c r="BA122" s="78"/>
    </row>
    <row r="123" spans="1:53" ht="12.75">
      <c r="A123" s="3" t="s">
        <v>93</v>
      </c>
      <c r="B123" s="4">
        <v>35297</v>
      </c>
      <c r="C123" s="69" t="s">
        <v>26</v>
      </c>
      <c r="D123" s="4">
        <v>35304</v>
      </c>
      <c r="E123" s="3">
        <v>544674</v>
      </c>
      <c r="F123" s="3">
        <v>3550</v>
      </c>
      <c r="G123" s="32">
        <v>0.057</v>
      </c>
      <c r="H123" s="32">
        <v>0.006</v>
      </c>
      <c r="I123" s="35">
        <v>0.02</v>
      </c>
      <c r="J123" s="35">
        <v>0.153</v>
      </c>
      <c r="K123" s="32">
        <v>0.539</v>
      </c>
      <c r="L123" s="32">
        <v>0.907</v>
      </c>
      <c r="M123" s="32">
        <v>0.005</v>
      </c>
      <c r="N123" s="9">
        <v>0.1</v>
      </c>
      <c r="O123" s="32">
        <v>0.14</v>
      </c>
      <c r="P123" s="32">
        <v>0.1</v>
      </c>
      <c r="Q123" s="32">
        <v>1.07</v>
      </c>
      <c r="R123" s="32">
        <v>1.47</v>
      </c>
      <c r="S123" s="32">
        <v>1.24</v>
      </c>
      <c r="T123" s="32">
        <v>4.434</v>
      </c>
      <c r="U123" s="76">
        <v>13</v>
      </c>
      <c r="V123" s="76">
        <v>38</v>
      </c>
      <c r="W123" s="35">
        <v>0.1182</v>
      </c>
      <c r="X123" s="35">
        <v>1.479</v>
      </c>
      <c r="Y123" s="32">
        <v>0.002</v>
      </c>
      <c r="Z123" s="35">
        <v>1.4678</v>
      </c>
      <c r="AA123" s="81">
        <v>-7.641412043790294</v>
      </c>
      <c r="AB123" s="32">
        <f t="shared" si="21"/>
        <v>1.4460000000000002</v>
      </c>
      <c r="AC123" s="34">
        <f t="shared" si="22"/>
        <v>2.0357142857142856</v>
      </c>
      <c r="AD123" s="34">
        <f t="shared" si="23"/>
        <v>0.21818181818181817</v>
      </c>
      <c r="AE123" s="34">
        <f t="shared" si="24"/>
        <v>2.2222222222222223</v>
      </c>
      <c r="AF123" s="34">
        <f t="shared" si="25"/>
        <v>21.857142857142858</v>
      </c>
      <c r="AG123" s="34">
        <f t="shared" si="26"/>
        <v>38.5</v>
      </c>
      <c r="AH123" s="34">
        <f t="shared" si="27"/>
        <v>64.78571428571429</v>
      </c>
      <c r="AI123" s="34">
        <f t="shared" si="28"/>
        <v>0.4838709677419355</v>
      </c>
      <c r="AJ123" s="34">
        <f t="shared" si="29"/>
        <v>2.5641025641025643</v>
      </c>
      <c r="AK123" s="34">
        <f t="shared" si="30"/>
        <v>7.000000000000001</v>
      </c>
      <c r="AL123" s="34">
        <f t="shared" si="31"/>
        <v>8.333333333333334</v>
      </c>
      <c r="AM123" s="34">
        <f t="shared" si="32"/>
        <v>46.52173913043479</v>
      </c>
      <c r="AN123" s="34">
        <f t="shared" si="33"/>
        <v>91.875</v>
      </c>
      <c r="AO123" s="34">
        <f t="shared" si="34"/>
        <v>35.42857142857143</v>
      </c>
      <c r="AP123" s="34">
        <f t="shared" si="42"/>
        <v>11.438709677419356</v>
      </c>
      <c r="AQ123" s="34">
        <f t="shared" si="43"/>
        <v>92.4375</v>
      </c>
      <c r="AR123" s="34">
        <f t="shared" si="44"/>
        <v>0.06349206349206349</v>
      </c>
      <c r="AS123" s="34">
        <f t="shared" si="45"/>
        <v>45.16307692307692</v>
      </c>
      <c r="AT123" s="34">
        <f t="shared" si="35"/>
        <v>36.81289736425314</v>
      </c>
      <c r="AU123" s="34">
        <f t="shared" si="36"/>
        <v>103.28571428571429</v>
      </c>
      <c r="AV123" s="31">
        <f t="shared" si="41"/>
        <v>102.9191750278707</v>
      </c>
      <c r="AW123" s="31">
        <f t="shared" si="37"/>
        <v>192.08928571428572</v>
      </c>
      <c r="AX123" s="31">
        <f t="shared" si="38"/>
        <v>0.5357882124719493</v>
      </c>
      <c r="AY123" s="31">
        <f t="shared" si="39"/>
        <v>-127.67011068641503</v>
      </c>
      <c r="AZ123" s="31">
        <f t="shared" si="40"/>
        <v>1.3131136044880787</v>
      </c>
      <c r="BA123" s="78"/>
    </row>
    <row r="124" spans="1:53" ht="12.75">
      <c r="A124" s="3" t="s">
        <v>94</v>
      </c>
      <c r="B124" s="4">
        <v>35304</v>
      </c>
      <c r="C124" s="69" t="s">
        <v>26</v>
      </c>
      <c r="D124" s="4">
        <v>35311</v>
      </c>
      <c r="E124" s="3">
        <v>545944</v>
      </c>
      <c r="F124" s="3">
        <v>3600</v>
      </c>
      <c r="G124" s="32">
        <v>0.006</v>
      </c>
      <c r="H124" s="32">
        <v>0.0059</v>
      </c>
      <c r="I124" s="35">
        <v>0.02</v>
      </c>
      <c r="J124" s="35">
        <v>0.398</v>
      </c>
      <c r="K124" s="32">
        <v>0.198</v>
      </c>
      <c r="L124" s="32">
        <v>0.177</v>
      </c>
      <c r="M124" s="32">
        <v>0.006</v>
      </c>
      <c r="N124" s="9">
        <v>0.1</v>
      </c>
      <c r="O124" s="32">
        <v>0.19</v>
      </c>
      <c r="P124" s="32">
        <v>0.29</v>
      </c>
      <c r="Q124" s="32">
        <v>2.46</v>
      </c>
      <c r="R124" s="32">
        <v>0.62</v>
      </c>
      <c r="S124" s="32">
        <v>3.7</v>
      </c>
      <c r="T124" s="32">
        <v>5.99</v>
      </c>
      <c r="U124" s="76">
        <v>14</v>
      </c>
      <c r="V124" s="76">
        <v>16</v>
      </c>
      <c r="W124" s="35">
        <v>0.0917</v>
      </c>
      <c r="X124" s="35">
        <v>0.5958</v>
      </c>
      <c r="Y124" s="32">
        <v>0.002</v>
      </c>
      <c r="Z124" s="35">
        <v>0.9354</v>
      </c>
      <c r="AA124" s="81">
        <v>-5.2728592583218585</v>
      </c>
      <c r="AB124" s="32">
        <f t="shared" si="21"/>
        <v>0.375</v>
      </c>
      <c r="AC124" s="34">
        <f t="shared" si="22"/>
        <v>0.2142857142857143</v>
      </c>
      <c r="AD124" s="34">
        <f t="shared" si="23"/>
        <v>0.21454545454545454</v>
      </c>
      <c r="AE124" s="34">
        <f t="shared" si="24"/>
        <v>2.2222222222222223</v>
      </c>
      <c r="AF124" s="34">
        <f t="shared" si="25"/>
        <v>56.85714285714286</v>
      </c>
      <c r="AG124" s="34">
        <f t="shared" si="26"/>
        <v>14.142857142857142</v>
      </c>
      <c r="AH124" s="34">
        <f t="shared" si="27"/>
        <v>12.64285714285714</v>
      </c>
      <c r="AI124" s="34">
        <f t="shared" si="28"/>
        <v>0.5806451612903225</v>
      </c>
      <c r="AJ124" s="34">
        <f t="shared" si="29"/>
        <v>2.5641025641025643</v>
      </c>
      <c r="AK124" s="34">
        <f t="shared" si="30"/>
        <v>9.5</v>
      </c>
      <c r="AL124" s="34">
        <f t="shared" si="31"/>
        <v>24.166666666666668</v>
      </c>
      <c r="AM124" s="34">
        <f t="shared" si="32"/>
        <v>106.95652173913044</v>
      </c>
      <c r="AN124" s="34">
        <f t="shared" si="33"/>
        <v>38.75</v>
      </c>
      <c r="AO124" s="34">
        <f t="shared" si="34"/>
        <v>105.71428571428572</v>
      </c>
      <c r="AP124" s="34">
        <f t="shared" si="42"/>
        <v>8.8741935483871</v>
      </c>
      <c r="AQ124" s="34">
        <f t="shared" si="43"/>
        <v>37.2375</v>
      </c>
      <c r="AR124" s="34">
        <f t="shared" si="44"/>
        <v>0.06349206349206349</v>
      </c>
      <c r="AS124" s="34">
        <f t="shared" si="45"/>
        <v>28.781538461538464</v>
      </c>
      <c r="AT124" s="34">
        <f t="shared" si="35"/>
        <v>1.0232929922807537</v>
      </c>
      <c r="AU124" s="34">
        <f t="shared" si="36"/>
        <v>26.785714285714285</v>
      </c>
      <c r="AV124" s="31">
        <f t="shared" si="41"/>
        <v>157.33014811275683</v>
      </c>
      <c r="AW124" s="31">
        <f t="shared" si="37"/>
        <v>157.10714285714286</v>
      </c>
      <c r="AX124" s="31">
        <f t="shared" si="38"/>
        <v>1.0014194469554878</v>
      </c>
      <c r="AY124" s="31">
        <f t="shared" si="39"/>
        <v>-13.919851887243198</v>
      </c>
      <c r="AZ124" s="31">
        <f t="shared" si="40"/>
        <v>1.0117508813160987</v>
      </c>
      <c r="BA124" s="78"/>
    </row>
    <row r="125" spans="1:53" ht="12.75">
      <c r="A125" s="3" t="s">
        <v>95</v>
      </c>
      <c r="B125" s="4">
        <v>35311</v>
      </c>
      <c r="C125" s="69" t="s">
        <v>26</v>
      </c>
      <c r="D125" s="4">
        <v>35318</v>
      </c>
      <c r="E125" s="3">
        <v>545945</v>
      </c>
      <c r="F125" s="3">
        <v>680</v>
      </c>
      <c r="G125" s="32">
        <v>0.066</v>
      </c>
      <c r="H125" s="32">
        <v>0.0222</v>
      </c>
      <c r="I125" s="35">
        <v>0.0328</v>
      </c>
      <c r="J125" s="35">
        <v>1.194</v>
      </c>
      <c r="K125" s="32">
        <v>4.033</v>
      </c>
      <c r="L125" s="32">
        <v>1.522</v>
      </c>
      <c r="M125" s="32">
        <v>0.293</v>
      </c>
      <c r="N125" s="32">
        <v>0.87</v>
      </c>
      <c r="O125" s="32">
        <v>0.48</v>
      </c>
      <c r="P125" s="32">
        <v>0.67</v>
      </c>
      <c r="Q125" s="32">
        <v>5.4</v>
      </c>
      <c r="R125" s="32">
        <v>3.41</v>
      </c>
      <c r="S125" s="32">
        <v>7.27</v>
      </c>
      <c r="T125" s="32">
        <v>6.08</v>
      </c>
      <c r="U125" s="76">
        <v>13</v>
      </c>
      <c r="V125" s="76">
        <v>56</v>
      </c>
      <c r="W125" s="39">
        <v>0.4755</v>
      </c>
      <c r="X125" s="35">
        <v>4.0098</v>
      </c>
      <c r="Y125" s="35">
        <v>0.0027</v>
      </c>
      <c r="Z125" s="35">
        <v>2.3554</v>
      </c>
      <c r="AA125" s="81">
        <v>-4.5442803028817345</v>
      </c>
      <c r="AB125" s="32">
        <f t="shared" si="21"/>
        <v>5.555000000000001</v>
      </c>
      <c r="AC125" s="34">
        <f t="shared" si="22"/>
        <v>2.357142857142857</v>
      </c>
      <c r="AD125" s="34">
        <f t="shared" si="23"/>
        <v>0.8072727272727274</v>
      </c>
      <c r="AE125" s="34">
        <f t="shared" si="24"/>
        <v>3.6444444444444444</v>
      </c>
      <c r="AF125" s="34">
        <f t="shared" si="25"/>
        <v>170.57142857142856</v>
      </c>
      <c r="AG125" s="34">
        <f t="shared" si="26"/>
        <v>288.0714285714286</v>
      </c>
      <c r="AH125" s="34">
        <f t="shared" si="27"/>
        <v>108.71428571428572</v>
      </c>
      <c r="AI125" s="34">
        <f t="shared" si="28"/>
        <v>28.35483870967742</v>
      </c>
      <c r="AJ125" s="34">
        <f t="shared" si="29"/>
        <v>22.307692307692307</v>
      </c>
      <c r="AK125" s="34">
        <f t="shared" si="30"/>
        <v>24</v>
      </c>
      <c r="AL125" s="34">
        <f t="shared" si="31"/>
        <v>55.833333333333336</v>
      </c>
      <c r="AM125" s="34">
        <f t="shared" si="32"/>
        <v>234.7826086956522</v>
      </c>
      <c r="AN125" s="34">
        <f t="shared" si="33"/>
        <v>213.125</v>
      </c>
      <c r="AO125" s="34">
        <f t="shared" si="34"/>
        <v>207.71428571428572</v>
      </c>
      <c r="AP125" s="34">
        <f t="shared" si="42"/>
        <v>46.01612903225806</v>
      </c>
      <c r="AQ125" s="34">
        <f t="shared" si="43"/>
        <v>250.6125</v>
      </c>
      <c r="AR125" s="34">
        <f t="shared" si="44"/>
        <v>0.08571428571428572</v>
      </c>
      <c r="AS125" s="34">
        <f t="shared" si="45"/>
        <v>72.47384615384615</v>
      </c>
      <c r="AT125" s="34">
        <f t="shared" si="35"/>
        <v>0.8317637711026709</v>
      </c>
      <c r="AU125" s="34">
        <f t="shared" si="36"/>
        <v>396.78571428571433</v>
      </c>
      <c r="AV125" s="31">
        <f t="shared" si="41"/>
        <v>624.9950629081064</v>
      </c>
      <c r="AW125" s="31">
        <f t="shared" si="37"/>
        <v>529.5535714285714</v>
      </c>
      <c r="AX125" s="31">
        <f t="shared" si="38"/>
        <v>1.1802300968758712</v>
      </c>
      <c r="AY125" s="31">
        <f t="shared" si="39"/>
        <v>-192.62993709189362</v>
      </c>
      <c r="AZ125" s="31">
        <f t="shared" si="40"/>
        <v>1.1303151725375278</v>
      </c>
      <c r="BA125" s="78"/>
    </row>
    <row r="126" spans="1:53" ht="12.75">
      <c r="A126" s="3" t="s">
        <v>96</v>
      </c>
      <c r="B126" s="4">
        <v>35318</v>
      </c>
      <c r="C126" s="69" t="s">
        <v>26</v>
      </c>
      <c r="D126" s="4">
        <v>35325</v>
      </c>
      <c r="E126" s="3">
        <v>545946</v>
      </c>
      <c r="F126" s="3">
        <v>910</v>
      </c>
      <c r="G126" s="32">
        <v>0.0194</v>
      </c>
      <c r="H126" s="32">
        <v>0.0103</v>
      </c>
      <c r="I126" s="35">
        <v>0.02</v>
      </c>
      <c r="J126" s="35">
        <v>0.592</v>
      </c>
      <c r="K126" s="32">
        <v>0.717</v>
      </c>
      <c r="L126" s="32">
        <v>0.498</v>
      </c>
      <c r="M126" s="32">
        <v>0.009</v>
      </c>
      <c r="N126" s="32">
        <v>1.18</v>
      </c>
      <c r="O126" s="32">
        <v>1.4</v>
      </c>
      <c r="P126" s="32">
        <v>4.05</v>
      </c>
      <c r="Q126" s="32">
        <v>33.68</v>
      </c>
      <c r="R126" s="32">
        <v>3.68</v>
      </c>
      <c r="S126" s="32">
        <v>57.26</v>
      </c>
      <c r="T126" s="32">
        <v>5.79</v>
      </c>
      <c r="U126" s="76">
        <v>14</v>
      </c>
      <c r="V126" s="76">
        <v>154</v>
      </c>
      <c r="W126" s="32">
        <v>0.05</v>
      </c>
      <c r="X126" s="35">
        <v>4.1973</v>
      </c>
      <c r="Y126" s="35">
        <v>0.0034</v>
      </c>
      <c r="Z126" s="35">
        <v>1.3946</v>
      </c>
      <c r="AA126" s="81">
        <v>-6.41594834192239</v>
      </c>
      <c r="AB126" s="32">
        <f t="shared" si="21"/>
        <v>1.2149999999999999</v>
      </c>
      <c r="AC126" s="34">
        <f t="shared" si="22"/>
        <v>0.6928571428571428</v>
      </c>
      <c r="AD126" s="34">
        <f t="shared" si="23"/>
        <v>0.37454545454545457</v>
      </c>
      <c r="AE126" s="34">
        <f t="shared" si="24"/>
        <v>2.2222222222222223</v>
      </c>
      <c r="AF126" s="34">
        <f t="shared" si="25"/>
        <v>84.57142857142856</v>
      </c>
      <c r="AG126" s="34">
        <f t="shared" si="26"/>
        <v>51.214285714285715</v>
      </c>
      <c r="AH126" s="34">
        <f t="shared" si="27"/>
        <v>35.57142857142858</v>
      </c>
      <c r="AI126" s="34">
        <f t="shared" si="28"/>
        <v>0.8709677419354838</v>
      </c>
      <c r="AJ126" s="34">
        <f t="shared" si="29"/>
        <v>30.256410256410255</v>
      </c>
      <c r="AK126" s="34">
        <f t="shared" si="30"/>
        <v>69.99999999999999</v>
      </c>
      <c r="AL126" s="34">
        <f t="shared" si="31"/>
        <v>337.49999999999994</v>
      </c>
      <c r="AM126" s="34">
        <f t="shared" si="32"/>
        <v>1464.3478260869565</v>
      </c>
      <c r="AN126" s="34">
        <f t="shared" si="33"/>
        <v>230</v>
      </c>
      <c r="AO126" s="34">
        <f t="shared" si="34"/>
        <v>1636</v>
      </c>
      <c r="AP126" s="34">
        <f t="shared" si="42"/>
        <v>4.838709677419355</v>
      </c>
      <c r="AQ126" s="34">
        <f t="shared" si="43"/>
        <v>262.33125</v>
      </c>
      <c r="AR126" s="34">
        <f t="shared" si="44"/>
        <v>0.10793650793650794</v>
      </c>
      <c r="AS126" s="34">
        <f t="shared" si="45"/>
        <v>42.91076923076923</v>
      </c>
      <c r="AT126" s="34">
        <f t="shared" si="35"/>
        <v>1.6218100973589298</v>
      </c>
      <c r="AU126" s="34">
        <f t="shared" si="36"/>
        <v>86.78571428571429</v>
      </c>
      <c r="AV126" s="31">
        <f t="shared" si="41"/>
        <v>1953.3185220576524</v>
      </c>
      <c r="AW126" s="31">
        <f t="shared" si="37"/>
        <v>1901.5714285714284</v>
      </c>
      <c r="AX126" s="31">
        <f t="shared" si="38"/>
        <v>1.0272128055295295</v>
      </c>
      <c r="AY126" s="31">
        <f t="shared" si="39"/>
        <v>0.5328077719382236</v>
      </c>
      <c r="AZ126" s="31">
        <f t="shared" si="40"/>
        <v>0.8950781333049856</v>
      </c>
      <c r="BA126" s="78"/>
    </row>
    <row r="127" spans="1:53" s="8" customFormat="1" ht="12.75">
      <c r="A127" s="10" t="s">
        <v>97</v>
      </c>
      <c r="B127" s="49">
        <v>35325</v>
      </c>
      <c r="C127" s="69" t="s">
        <v>26</v>
      </c>
      <c r="D127" s="49">
        <v>35332</v>
      </c>
      <c r="E127" s="10">
        <v>545947</v>
      </c>
      <c r="F127" s="10">
        <v>110</v>
      </c>
      <c r="G127" s="36"/>
      <c r="H127" s="36"/>
      <c r="I127" s="40"/>
      <c r="J127" s="35">
        <v>0.401</v>
      </c>
      <c r="K127" s="36"/>
      <c r="L127" s="36"/>
      <c r="M127" s="9">
        <v>0.177</v>
      </c>
      <c r="N127" s="36"/>
      <c r="O127" s="36"/>
      <c r="P127" s="36"/>
      <c r="Q127" s="36"/>
      <c r="R127" s="36"/>
      <c r="S127" s="9">
        <v>100.3</v>
      </c>
      <c r="T127" s="9">
        <v>4.235</v>
      </c>
      <c r="U127" s="51">
        <v>14</v>
      </c>
      <c r="V127" s="82"/>
      <c r="W127" s="9">
        <v>0.3469</v>
      </c>
      <c r="X127" s="36"/>
      <c r="Y127" s="36"/>
      <c r="Z127" s="36"/>
      <c r="AA127" s="83"/>
      <c r="AB127" s="32"/>
      <c r="AC127" s="50"/>
      <c r="AD127" s="50"/>
      <c r="AE127" s="50"/>
      <c r="AF127" s="34">
        <f t="shared" si="25"/>
        <v>57.285714285714285</v>
      </c>
      <c r="AG127" s="50"/>
      <c r="AH127" s="50"/>
      <c r="AI127" s="34">
        <f t="shared" si="28"/>
        <v>17.129032258064512</v>
      </c>
      <c r="AJ127" s="50"/>
      <c r="AK127" s="50"/>
      <c r="AL127" s="50"/>
      <c r="AM127" s="50"/>
      <c r="AN127" s="50"/>
      <c r="AO127" s="34">
        <f t="shared" si="34"/>
        <v>2865.714285714286</v>
      </c>
      <c r="AP127" s="34">
        <f t="shared" si="42"/>
        <v>33.57096774193548</v>
      </c>
      <c r="AQ127" s="50"/>
      <c r="AR127" s="50"/>
      <c r="AS127" s="50"/>
      <c r="AT127" s="34">
        <f t="shared" si="35"/>
        <v>58.210321777087145</v>
      </c>
      <c r="AU127" s="34"/>
      <c r="AV127" s="31"/>
      <c r="AW127" s="31"/>
      <c r="AX127" s="31"/>
      <c r="AY127" s="31"/>
      <c r="AZ127" s="31"/>
      <c r="BA127" s="84"/>
    </row>
    <row r="128" spans="1:53" ht="12.75">
      <c r="A128" s="3" t="s">
        <v>98</v>
      </c>
      <c r="B128" s="4">
        <v>35332</v>
      </c>
      <c r="C128" s="69" t="s">
        <v>26</v>
      </c>
      <c r="D128" s="4">
        <v>35339</v>
      </c>
      <c r="E128" s="3">
        <v>545948</v>
      </c>
      <c r="F128" s="3">
        <v>150</v>
      </c>
      <c r="G128" s="32">
        <v>0.0388</v>
      </c>
      <c r="H128" s="32">
        <v>0.0151</v>
      </c>
      <c r="I128" s="35">
        <v>0.0328</v>
      </c>
      <c r="J128" s="35">
        <v>1.209</v>
      </c>
      <c r="K128" s="32">
        <v>2.079</v>
      </c>
      <c r="L128" s="32">
        <v>1.606</v>
      </c>
      <c r="M128" s="32">
        <v>0.013</v>
      </c>
      <c r="N128" s="32">
        <v>0.5</v>
      </c>
      <c r="O128" s="32">
        <v>1.74</v>
      </c>
      <c r="P128" s="32">
        <v>1.27</v>
      </c>
      <c r="Q128" s="32">
        <v>11.23</v>
      </c>
      <c r="R128" s="32">
        <v>2.56</v>
      </c>
      <c r="S128" s="32">
        <v>17.81</v>
      </c>
      <c r="T128" s="32">
        <v>5.45</v>
      </c>
      <c r="U128" s="76">
        <v>15</v>
      </c>
      <c r="V128" s="76">
        <v>80</v>
      </c>
      <c r="W128" s="35">
        <v>0.1011</v>
      </c>
      <c r="X128" s="35">
        <v>2.9389</v>
      </c>
      <c r="Y128" s="32">
        <v>0.002</v>
      </c>
      <c r="Z128" s="35">
        <v>1.3942</v>
      </c>
      <c r="AA128" s="81">
        <v>-5.6096205935949355</v>
      </c>
      <c r="AB128" s="32">
        <f t="shared" si="21"/>
        <v>3.6850000000000005</v>
      </c>
      <c r="AC128" s="34">
        <f t="shared" si="22"/>
        <v>1.3857142857142857</v>
      </c>
      <c r="AD128" s="34">
        <f t="shared" si="23"/>
        <v>0.5490909090909091</v>
      </c>
      <c r="AE128" s="34">
        <f t="shared" si="24"/>
        <v>3.6444444444444444</v>
      </c>
      <c r="AF128" s="34">
        <f t="shared" si="25"/>
        <v>172.71428571428575</v>
      </c>
      <c r="AG128" s="34">
        <f t="shared" si="26"/>
        <v>148.50000000000003</v>
      </c>
      <c r="AH128" s="34">
        <f t="shared" si="27"/>
        <v>114.71428571428572</v>
      </c>
      <c r="AI128" s="34">
        <f t="shared" si="28"/>
        <v>1.258064516129032</v>
      </c>
      <c r="AJ128" s="34">
        <f t="shared" si="29"/>
        <v>12.82051282051282</v>
      </c>
      <c r="AK128" s="34">
        <f t="shared" si="30"/>
        <v>87</v>
      </c>
      <c r="AL128" s="34">
        <f t="shared" si="31"/>
        <v>105.83333333333333</v>
      </c>
      <c r="AM128" s="34">
        <f t="shared" si="32"/>
        <v>488.26086956521743</v>
      </c>
      <c r="AN128" s="34">
        <f t="shared" si="33"/>
        <v>160</v>
      </c>
      <c r="AO128" s="34">
        <f t="shared" si="34"/>
        <v>508.8571428571428</v>
      </c>
      <c r="AP128" s="34">
        <f t="shared" si="42"/>
        <v>9.783870967741935</v>
      </c>
      <c r="AQ128" s="34">
        <f t="shared" si="43"/>
        <v>183.68124999999998</v>
      </c>
      <c r="AR128" s="34">
        <f t="shared" si="44"/>
        <v>0.06349206349206349</v>
      </c>
      <c r="AS128" s="34">
        <f t="shared" si="45"/>
        <v>42.89846153846155</v>
      </c>
      <c r="AT128" s="34">
        <f t="shared" si="35"/>
        <v>3.5481338923357533</v>
      </c>
      <c r="AU128" s="34">
        <f t="shared" si="36"/>
        <v>263.2142857142858</v>
      </c>
      <c r="AV128" s="31">
        <f t="shared" si="41"/>
        <v>842.4147157190637</v>
      </c>
      <c r="AW128" s="31">
        <f t="shared" si="37"/>
        <v>783.5714285714284</v>
      </c>
      <c r="AX128" s="31">
        <f t="shared" si="38"/>
        <v>1.075096264363436</v>
      </c>
      <c r="AY128" s="31">
        <f t="shared" si="39"/>
        <v>-89.65671285236488</v>
      </c>
      <c r="AZ128" s="31">
        <f t="shared" si="40"/>
        <v>0.9595244488929036</v>
      </c>
      <c r="BA128" s="78"/>
    </row>
    <row r="129" spans="1:53" ht="12.75">
      <c r="A129" s="3" t="s">
        <v>99</v>
      </c>
      <c r="B129" s="4">
        <v>35339</v>
      </c>
      <c r="C129" s="69" t="s">
        <v>26</v>
      </c>
      <c r="D129" s="4">
        <v>35346</v>
      </c>
      <c r="E129" s="3">
        <v>545949</v>
      </c>
      <c r="F129" s="3">
        <v>240</v>
      </c>
      <c r="G129" s="32">
        <v>0.0061</v>
      </c>
      <c r="H129" s="32">
        <v>0.0103</v>
      </c>
      <c r="I129" s="35">
        <v>0.02</v>
      </c>
      <c r="J129" s="35">
        <v>1.024</v>
      </c>
      <c r="K129" s="32">
        <v>0.137</v>
      </c>
      <c r="L129" s="32">
        <v>0.109</v>
      </c>
      <c r="M129" s="32">
        <v>0.007</v>
      </c>
      <c r="N129" s="32">
        <v>0.44</v>
      </c>
      <c r="O129" s="32">
        <v>0.55</v>
      </c>
      <c r="P129" s="32">
        <v>1.12</v>
      </c>
      <c r="Q129" s="32">
        <v>9.77</v>
      </c>
      <c r="R129" s="32">
        <v>1.04</v>
      </c>
      <c r="S129" s="32">
        <v>15.78</v>
      </c>
      <c r="T129" s="32">
        <v>5.88</v>
      </c>
      <c r="U129" s="76">
        <v>14</v>
      </c>
      <c r="V129" s="76">
        <v>53</v>
      </c>
      <c r="W129" s="35">
        <v>0.0857</v>
      </c>
      <c r="X129" s="35">
        <v>1.0271</v>
      </c>
      <c r="Y129" s="32">
        <v>0.002</v>
      </c>
      <c r="Z129" s="35">
        <v>1.228</v>
      </c>
      <c r="AA129" s="81">
        <v>-7.12038909751998</v>
      </c>
      <c r="AB129" s="32">
        <f t="shared" si="21"/>
        <v>0.246</v>
      </c>
      <c r="AC129" s="34">
        <f t="shared" si="22"/>
        <v>0.2178571428571429</v>
      </c>
      <c r="AD129" s="34">
        <f t="shared" si="23"/>
        <v>0.37454545454545457</v>
      </c>
      <c r="AE129" s="34">
        <f t="shared" si="24"/>
        <v>2.2222222222222223</v>
      </c>
      <c r="AF129" s="34">
        <f t="shared" si="25"/>
        <v>146.2857142857143</v>
      </c>
      <c r="AG129" s="34">
        <f t="shared" si="26"/>
        <v>9.785714285714286</v>
      </c>
      <c r="AH129" s="34">
        <f t="shared" si="27"/>
        <v>7.785714285714286</v>
      </c>
      <c r="AI129" s="34">
        <f t="shared" si="28"/>
        <v>0.6774193548387097</v>
      </c>
      <c r="AJ129" s="34">
        <f t="shared" si="29"/>
        <v>11.282051282051283</v>
      </c>
      <c r="AK129" s="34">
        <f t="shared" si="30"/>
        <v>27.500000000000004</v>
      </c>
      <c r="AL129" s="34">
        <f t="shared" si="31"/>
        <v>93.33333333333334</v>
      </c>
      <c r="AM129" s="34">
        <f t="shared" si="32"/>
        <v>424.78260869565213</v>
      </c>
      <c r="AN129" s="34">
        <f t="shared" si="33"/>
        <v>65</v>
      </c>
      <c r="AO129" s="34">
        <f t="shared" si="34"/>
        <v>450.85714285714283</v>
      </c>
      <c r="AP129" s="34">
        <f t="shared" si="42"/>
        <v>8.293548387096772</v>
      </c>
      <c r="AQ129" s="34">
        <f t="shared" si="43"/>
        <v>64.19375</v>
      </c>
      <c r="AR129" s="34">
        <f t="shared" si="44"/>
        <v>0.06349206349206349</v>
      </c>
      <c r="AS129" s="34">
        <f t="shared" si="45"/>
        <v>37.78461538461538</v>
      </c>
      <c r="AT129" s="34">
        <f t="shared" si="35"/>
        <v>1.3182567385564075</v>
      </c>
      <c r="AU129" s="34">
        <f t="shared" si="36"/>
        <v>17.571428571428573</v>
      </c>
      <c r="AV129" s="31">
        <f t="shared" si="41"/>
        <v>566.683707596751</v>
      </c>
      <c r="AW129" s="31">
        <f t="shared" si="37"/>
        <v>523.6428571428571</v>
      </c>
      <c r="AX129" s="31">
        <f t="shared" si="38"/>
        <v>1.0821950492912993</v>
      </c>
      <c r="AY129" s="31">
        <f t="shared" si="39"/>
        <v>33.25513616817966</v>
      </c>
      <c r="AZ129" s="31">
        <f t="shared" si="40"/>
        <v>0.9421667493249573</v>
      </c>
      <c r="BA129" s="78"/>
    </row>
    <row r="130" spans="1:53" ht="12.75">
      <c r="A130" s="3" t="s">
        <v>122</v>
      </c>
      <c r="B130" s="4">
        <v>35346</v>
      </c>
      <c r="C130" s="69" t="s">
        <v>26</v>
      </c>
      <c r="D130" s="4">
        <v>35353</v>
      </c>
      <c r="E130" s="3">
        <v>549899</v>
      </c>
      <c r="F130" s="3">
        <v>1100</v>
      </c>
      <c r="G130" s="32">
        <v>0.0419</v>
      </c>
      <c r="H130" s="32">
        <v>0.02</v>
      </c>
      <c r="I130" s="35">
        <v>0.02</v>
      </c>
      <c r="J130" s="35">
        <v>0.443</v>
      </c>
      <c r="K130" s="32">
        <v>2.051</v>
      </c>
      <c r="L130" s="32">
        <v>2.303</v>
      </c>
      <c r="M130" s="32">
        <v>0.005</v>
      </c>
      <c r="N130" s="32">
        <v>0.53</v>
      </c>
      <c r="O130" s="32">
        <v>1.787</v>
      </c>
      <c r="P130" s="32">
        <v>1.357</v>
      </c>
      <c r="Q130" s="32">
        <v>10.47</v>
      </c>
      <c r="R130" s="32">
        <v>2.36</v>
      </c>
      <c r="S130" s="32">
        <v>16.4</v>
      </c>
      <c r="T130" s="32">
        <v>5.14</v>
      </c>
      <c r="U130" s="76">
        <v>14</v>
      </c>
      <c r="V130" s="76">
        <v>73</v>
      </c>
      <c r="W130" s="35">
        <v>0.1116</v>
      </c>
      <c r="X130" s="35">
        <v>2.4699</v>
      </c>
      <c r="Y130" s="35">
        <v>0.0031</v>
      </c>
      <c r="Z130" s="35">
        <v>1.1922</v>
      </c>
      <c r="AA130" s="81">
        <v>-8.609301117733196</v>
      </c>
      <c r="AB130" s="32">
        <f t="shared" si="21"/>
        <v>4.354</v>
      </c>
      <c r="AC130" s="34">
        <f t="shared" si="22"/>
        <v>1.4964285714285714</v>
      </c>
      <c r="AD130" s="34">
        <f t="shared" si="23"/>
        <v>0.7272727272727273</v>
      </c>
      <c r="AE130" s="34">
        <f t="shared" si="24"/>
        <v>2.2222222222222223</v>
      </c>
      <c r="AF130" s="34">
        <f t="shared" si="25"/>
        <v>63.28571428571429</v>
      </c>
      <c r="AG130" s="34">
        <f t="shared" si="26"/>
        <v>146.50000000000003</v>
      </c>
      <c r="AH130" s="34">
        <f t="shared" si="27"/>
        <v>164.5</v>
      </c>
      <c r="AI130" s="34">
        <f t="shared" si="28"/>
        <v>0.4838709677419355</v>
      </c>
      <c r="AJ130" s="34">
        <f t="shared" si="29"/>
        <v>13.589743589743591</v>
      </c>
      <c r="AK130" s="34">
        <f t="shared" si="30"/>
        <v>89.35</v>
      </c>
      <c r="AL130" s="34">
        <f t="shared" si="31"/>
        <v>113.08333333333333</v>
      </c>
      <c r="AM130" s="34">
        <f t="shared" si="32"/>
        <v>455.21739130434787</v>
      </c>
      <c r="AN130" s="34">
        <f t="shared" si="33"/>
        <v>147.5</v>
      </c>
      <c r="AO130" s="34">
        <f t="shared" si="34"/>
        <v>468.57142857142856</v>
      </c>
      <c r="AP130" s="34">
        <f t="shared" si="42"/>
        <v>10.8</v>
      </c>
      <c r="AQ130" s="34">
        <f t="shared" si="43"/>
        <v>154.36875</v>
      </c>
      <c r="AR130" s="34">
        <f t="shared" si="44"/>
        <v>0.09841269841269841</v>
      </c>
      <c r="AS130" s="34">
        <f t="shared" si="45"/>
        <v>36.683076923076925</v>
      </c>
      <c r="AT130" s="34">
        <f t="shared" si="35"/>
        <v>7.244359600749907</v>
      </c>
      <c r="AU130" s="34">
        <f t="shared" si="36"/>
        <v>311</v>
      </c>
      <c r="AV130" s="31">
        <f t="shared" si="41"/>
        <v>817.7404682274248</v>
      </c>
      <c r="AW130" s="31">
        <f t="shared" si="37"/>
        <v>780.5714285714286</v>
      </c>
      <c r="AX130" s="31">
        <f t="shared" si="38"/>
        <v>1.0476177301595853</v>
      </c>
      <c r="AY130" s="31">
        <f t="shared" si="39"/>
        <v>-109.33096034400376</v>
      </c>
      <c r="AZ130" s="31">
        <f t="shared" si="40"/>
        <v>0.9715005302226937</v>
      </c>
      <c r="BA130" s="78"/>
    </row>
    <row r="131" spans="1:53" ht="12.75">
      <c r="A131" s="3" t="s">
        <v>123</v>
      </c>
      <c r="B131" s="4">
        <v>35353</v>
      </c>
      <c r="C131" s="69" t="s">
        <v>26</v>
      </c>
      <c r="D131" s="4">
        <v>35360</v>
      </c>
      <c r="E131" s="3">
        <v>549900</v>
      </c>
      <c r="F131" s="3">
        <v>380</v>
      </c>
      <c r="G131" s="32">
        <v>0.065</v>
      </c>
      <c r="H131" s="32">
        <v>0.0088</v>
      </c>
      <c r="I131" s="35">
        <v>0.0214</v>
      </c>
      <c r="J131" s="35">
        <v>0.338</v>
      </c>
      <c r="K131" s="32">
        <v>0.802</v>
      </c>
      <c r="L131" s="32">
        <v>1.269</v>
      </c>
      <c r="M131" s="32">
        <v>0.005</v>
      </c>
      <c r="N131" s="32">
        <v>0.35</v>
      </c>
      <c r="O131" s="32">
        <v>0.562</v>
      </c>
      <c r="P131" s="32">
        <v>0.932</v>
      </c>
      <c r="Q131" s="32">
        <v>7.71</v>
      </c>
      <c r="R131" s="32">
        <v>2.06</v>
      </c>
      <c r="S131" s="32">
        <v>11.9</v>
      </c>
      <c r="T131" s="32">
        <v>4.366</v>
      </c>
      <c r="U131" s="76">
        <v>14</v>
      </c>
      <c r="V131" s="76">
        <v>64</v>
      </c>
      <c r="W131" s="35">
        <v>0.129</v>
      </c>
      <c r="X131" s="35">
        <v>2.1869</v>
      </c>
      <c r="Y131" s="35">
        <v>0.0052</v>
      </c>
      <c r="Z131" s="35">
        <v>0.9913</v>
      </c>
      <c r="AA131" s="81">
        <v>-9.84359155187633</v>
      </c>
      <c r="AB131" s="32">
        <f t="shared" si="21"/>
        <v>2.0709999999999997</v>
      </c>
      <c r="AC131" s="34">
        <f t="shared" si="22"/>
        <v>2.3214285714285716</v>
      </c>
      <c r="AD131" s="34">
        <f t="shared" si="23"/>
        <v>0.32</v>
      </c>
      <c r="AE131" s="34">
        <f t="shared" si="24"/>
        <v>2.3777777777777778</v>
      </c>
      <c r="AF131" s="34">
        <f t="shared" si="25"/>
        <v>48.285714285714285</v>
      </c>
      <c r="AG131" s="34">
        <f t="shared" si="26"/>
        <v>57.285714285714285</v>
      </c>
      <c r="AH131" s="34">
        <f t="shared" si="27"/>
        <v>90.64285714285714</v>
      </c>
      <c r="AI131" s="34">
        <f t="shared" si="28"/>
        <v>0.4838709677419355</v>
      </c>
      <c r="AJ131" s="34">
        <f t="shared" si="29"/>
        <v>8.974358974358974</v>
      </c>
      <c r="AK131" s="34">
        <f t="shared" si="30"/>
        <v>28.100000000000005</v>
      </c>
      <c r="AL131" s="34">
        <f t="shared" si="31"/>
        <v>77.66666666666667</v>
      </c>
      <c r="AM131" s="34">
        <f t="shared" si="32"/>
        <v>335.2173913043478</v>
      </c>
      <c r="AN131" s="34">
        <f t="shared" si="33"/>
        <v>128.75</v>
      </c>
      <c r="AO131" s="34">
        <f t="shared" si="34"/>
        <v>340</v>
      </c>
      <c r="AP131" s="34">
        <f t="shared" si="42"/>
        <v>12.483870967741936</v>
      </c>
      <c r="AQ131" s="34">
        <f t="shared" si="43"/>
        <v>136.68125</v>
      </c>
      <c r="AR131" s="34">
        <f t="shared" si="44"/>
        <v>0.16507936507936508</v>
      </c>
      <c r="AS131" s="34">
        <f t="shared" si="45"/>
        <v>30.501538461538463</v>
      </c>
      <c r="AT131" s="34">
        <f t="shared" si="35"/>
        <v>43.05266104917111</v>
      </c>
      <c r="AU131" s="34">
        <f t="shared" si="36"/>
        <v>147.92857142857142</v>
      </c>
      <c r="AV131" s="31">
        <f t="shared" si="41"/>
        <v>507.24413123108775</v>
      </c>
      <c r="AW131" s="31">
        <f t="shared" si="37"/>
        <v>559.3928571428571</v>
      </c>
      <c r="AX131" s="31">
        <f t="shared" si="38"/>
        <v>0.9067762034393448</v>
      </c>
      <c r="AY131" s="31">
        <f t="shared" si="39"/>
        <v>-109.43444019748364</v>
      </c>
      <c r="AZ131" s="31">
        <f t="shared" si="40"/>
        <v>0.9859335038363171</v>
      </c>
      <c r="BA131" s="78"/>
    </row>
    <row r="132" spans="1:53" ht="12.75">
      <c r="A132" s="3" t="s">
        <v>102</v>
      </c>
      <c r="B132" s="4">
        <v>35360</v>
      </c>
      <c r="C132" s="69" t="s">
        <v>26</v>
      </c>
      <c r="D132" s="4">
        <v>35367</v>
      </c>
      <c r="E132" s="3">
        <v>549901</v>
      </c>
      <c r="F132" s="3">
        <v>450</v>
      </c>
      <c r="G132" s="32">
        <v>0.1</v>
      </c>
      <c r="H132" s="32">
        <v>0.016</v>
      </c>
      <c r="I132" s="35">
        <v>0.064</v>
      </c>
      <c r="J132" s="35">
        <v>0.53</v>
      </c>
      <c r="K132" s="32">
        <v>1.607</v>
      </c>
      <c r="L132" s="32">
        <v>2.529</v>
      </c>
      <c r="M132" s="32">
        <v>0.005</v>
      </c>
      <c r="N132" s="32">
        <v>0.295</v>
      </c>
      <c r="O132" s="32">
        <v>1.244</v>
      </c>
      <c r="P132" s="32">
        <v>0.67</v>
      </c>
      <c r="Q132" s="32">
        <v>4.972</v>
      </c>
      <c r="R132" s="32">
        <v>2.63</v>
      </c>
      <c r="S132" s="32">
        <v>6.93</v>
      </c>
      <c r="T132" s="32">
        <v>4.259</v>
      </c>
      <c r="U132" s="76">
        <v>15</v>
      </c>
      <c r="V132" s="76">
        <v>63</v>
      </c>
      <c r="W132" s="35">
        <v>0.1523</v>
      </c>
      <c r="X132" s="35">
        <v>2.6423</v>
      </c>
      <c r="Y132" s="35">
        <v>0.007</v>
      </c>
      <c r="Z132" s="35">
        <v>1.4225</v>
      </c>
      <c r="AA132" s="81">
        <v>-7.074712644886731</v>
      </c>
      <c r="AB132" s="32">
        <f t="shared" si="21"/>
        <v>4.136</v>
      </c>
      <c r="AC132" s="34">
        <f t="shared" si="22"/>
        <v>3.5714285714285716</v>
      </c>
      <c r="AD132" s="34">
        <f t="shared" si="23"/>
        <v>0.5818181818181818</v>
      </c>
      <c r="AE132" s="34">
        <f t="shared" si="24"/>
        <v>7.111111111111112</v>
      </c>
      <c r="AF132" s="34">
        <f t="shared" si="25"/>
        <v>75.71428571428572</v>
      </c>
      <c r="AG132" s="34">
        <f t="shared" si="26"/>
        <v>114.78571428571428</v>
      </c>
      <c r="AH132" s="34">
        <f t="shared" si="27"/>
        <v>180.64285714285714</v>
      </c>
      <c r="AI132" s="34">
        <f t="shared" si="28"/>
        <v>0.4838709677419355</v>
      </c>
      <c r="AJ132" s="34">
        <f t="shared" si="29"/>
        <v>7.564102564102564</v>
      </c>
      <c r="AK132" s="34">
        <f t="shared" si="30"/>
        <v>62.199999999999996</v>
      </c>
      <c r="AL132" s="34">
        <f t="shared" si="31"/>
        <v>55.833333333333336</v>
      </c>
      <c r="AM132" s="34">
        <f t="shared" si="32"/>
        <v>216.17391304347828</v>
      </c>
      <c r="AN132" s="34">
        <f t="shared" si="33"/>
        <v>164.375</v>
      </c>
      <c r="AO132" s="34">
        <f t="shared" si="34"/>
        <v>197.99999999999997</v>
      </c>
      <c r="AP132" s="34">
        <f t="shared" si="42"/>
        <v>14.738709677419354</v>
      </c>
      <c r="AQ132" s="34">
        <f t="shared" si="43"/>
        <v>165.14375</v>
      </c>
      <c r="AR132" s="34">
        <f t="shared" si="44"/>
        <v>0.22222222222222224</v>
      </c>
      <c r="AS132" s="34">
        <f t="shared" si="45"/>
        <v>43.769230769230774</v>
      </c>
      <c r="AT132" s="34">
        <f t="shared" si="35"/>
        <v>55.0807696405403</v>
      </c>
      <c r="AU132" s="34">
        <f t="shared" si="36"/>
        <v>295.42857142857144</v>
      </c>
      <c r="AV132" s="31">
        <f t="shared" si="41"/>
        <v>456.55706322662843</v>
      </c>
      <c r="AW132" s="31">
        <f t="shared" si="37"/>
        <v>543.0178571428571</v>
      </c>
      <c r="AX132" s="31">
        <f t="shared" si="38"/>
        <v>0.8407772547828338</v>
      </c>
      <c r="AY132" s="31">
        <f t="shared" si="39"/>
        <v>-201.2465082019429</v>
      </c>
      <c r="AZ132" s="31">
        <f t="shared" si="40"/>
        <v>1.0917874396135268</v>
      </c>
      <c r="BA132" s="78"/>
    </row>
    <row r="133" spans="1:53" ht="12.75">
      <c r="A133" s="3" t="s">
        <v>103</v>
      </c>
      <c r="B133" s="4">
        <v>35367</v>
      </c>
      <c r="C133" s="69" t="s">
        <v>26</v>
      </c>
      <c r="D133" s="4">
        <v>35374</v>
      </c>
      <c r="E133" s="3">
        <v>549902</v>
      </c>
      <c r="F133" s="3">
        <v>1850</v>
      </c>
      <c r="G133" s="32">
        <v>0.006</v>
      </c>
      <c r="H133" s="32">
        <v>0.0049</v>
      </c>
      <c r="I133" s="35">
        <v>0.0357</v>
      </c>
      <c r="J133" s="35">
        <v>0.135</v>
      </c>
      <c r="K133" s="32">
        <v>0.147</v>
      </c>
      <c r="L133" s="32">
        <v>0.268</v>
      </c>
      <c r="M133" s="32">
        <v>0.005</v>
      </c>
      <c r="N133" s="32">
        <v>0.3</v>
      </c>
      <c r="O133" s="32">
        <v>0.347</v>
      </c>
      <c r="P133" s="32">
        <v>0.744</v>
      </c>
      <c r="Q133" s="32">
        <v>5.97</v>
      </c>
      <c r="R133" s="32">
        <v>1.2</v>
      </c>
      <c r="S133" s="32">
        <v>9.72</v>
      </c>
      <c r="T133" s="32">
        <v>5.08</v>
      </c>
      <c r="U133" s="76">
        <v>14</v>
      </c>
      <c r="V133" s="76">
        <v>36</v>
      </c>
      <c r="W133" s="35">
        <v>0.1117</v>
      </c>
      <c r="X133" s="35">
        <v>1.092</v>
      </c>
      <c r="Y133" s="32">
        <v>0.002</v>
      </c>
      <c r="Z133" s="35">
        <v>0.8984</v>
      </c>
      <c r="AA133" s="81">
        <v>-10.047503436714079</v>
      </c>
      <c r="AB133" s="32">
        <f t="shared" si="21"/>
        <v>0.41500000000000004</v>
      </c>
      <c r="AC133" s="34">
        <f t="shared" si="22"/>
        <v>0.2142857142857143</v>
      </c>
      <c r="AD133" s="34">
        <f t="shared" si="23"/>
        <v>0.1781818181818182</v>
      </c>
      <c r="AE133" s="34">
        <f t="shared" si="24"/>
        <v>3.966666666666667</v>
      </c>
      <c r="AF133" s="34">
        <f t="shared" si="25"/>
        <v>19.28571428571429</v>
      </c>
      <c r="AG133" s="34">
        <f t="shared" si="26"/>
        <v>10.499999999999998</v>
      </c>
      <c r="AH133" s="34">
        <f t="shared" si="27"/>
        <v>19.142857142857146</v>
      </c>
      <c r="AI133" s="34">
        <f t="shared" si="28"/>
        <v>0.4838709677419355</v>
      </c>
      <c r="AJ133" s="34">
        <f t="shared" si="29"/>
        <v>7.692307692307692</v>
      </c>
      <c r="AK133" s="34">
        <f t="shared" si="30"/>
        <v>17.349999999999998</v>
      </c>
      <c r="AL133" s="34">
        <f t="shared" si="31"/>
        <v>62</v>
      </c>
      <c r="AM133" s="34">
        <f t="shared" si="32"/>
        <v>259.5652173913043</v>
      </c>
      <c r="AN133" s="34">
        <f t="shared" si="33"/>
        <v>75</v>
      </c>
      <c r="AO133" s="34">
        <f t="shared" si="34"/>
        <v>277.7142857142857</v>
      </c>
      <c r="AP133" s="34">
        <f t="shared" si="42"/>
        <v>10.80967741935484</v>
      </c>
      <c r="AQ133" s="34">
        <f t="shared" si="43"/>
        <v>68.25</v>
      </c>
      <c r="AR133" s="34">
        <f t="shared" si="44"/>
        <v>0.06349206349206349</v>
      </c>
      <c r="AS133" s="34">
        <f t="shared" si="45"/>
        <v>27.643076923076922</v>
      </c>
      <c r="AT133" s="34">
        <f t="shared" si="35"/>
        <v>8.31763771102671</v>
      </c>
      <c r="AU133" s="34">
        <f t="shared" si="36"/>
        <v>29.642857142857146</v>
      </c>
      <c r="AV133" s="31">
        <f t="shared" si="41"/>
        <v>357.107525083612</v>
      </c>
      <c r="AW133" s="31">
        <f t="shared" si="37"/>
        <v>371.8571428571429</v>
      </c>
      <c r="AX133" s="31">
        <f t="shared" si="38"/>
        <v>0.9603352576201628</v>
      </c>
      <c r="AY133" s="31">
        <f t="shared" si="39"/>
        <v>-25.249617773530872</v>
      </c>
      <c r="AZ133" s="31">
        <f t="shared" si="40"/>
        <v>0.9346484165324743</v>
      </c>
      <c r="BA133" s="78"/>
    </row>
    <row r="134" spans="1:53" ht="12.75">
      <c r="A134" s="3" t="s">
        <v>105</v>
      </c>
      <c r="B134" s="74">
        <v>35567</v>
      </c>
      <c r="C134" s="79" t="s">
        <v>26</v>
      </c>
      <c r="D134" s="74">
        <v>35574</v>
      </c>
      <c r="E134" s="3">
        <v>568842</v>
      </c>
      <c r="F134" s="3">
        <v>3550</v>
      </c>
      <c r="G134" s="32">
        <v>0.064</v>
      </c>
      <c r="H134" s="32">
        <v>0.0062</v>
      </c>
      <c r="I134" s="35">
        <v>0.037</v>
      </c>
      <c r="J134" s="35">
        <v>0.263</v>
      </c>
      <c r="K134" s="32">
        <v>0.546</v>
      </c>
      <c r="L134" s="32">
        <v>0.816</v>
      </c>
      <c r="M134" s="32">
        <v>0.005</v>
      </c>
      <c r="N134" s="32">
        <v>0.882</v>
      </c>
      <c r="O134" s="32">
        <v>1.077</v>
      </c>
      <c r="P134" s="32">
        <v>2.66</v>
      </c>
      <c r="Q134" s="32">
        <v>22.69</v>
      </c>
      <c r="R134" s="32">
        <v>2.73</v>
      </c>
      <c r="S134" s="32">
        <v>36.8</v>
      </c>
      <c r="T134" s="32">
        <v>4.463</v>
      </c>
      <c r="U134" s="76">
        <v>9</v>
      </c>
      <c r="V134" s="76">
        <v>147</v>
      </c>
      <c r="W134" s="32">
        <v>0.05</v>
      </c>
      <c r="X134" s="32">
        <v>2.993</v>
      </c>
      <c r="Y134" s="32">
        <v>0.0045</v>
      </c>
      <c r="Z134" s="32">
        <v>0.8986</v>
      </c>
      <c r="AA134" s="77">
        <v>-5.575</v>
      </c>
      <c r="AB134" s="32">
        <f t="shared" si="21"/>
        <v>1.362</v>
      </c>
      <c r="AC134" s="34">
        <f t="shared" si="22"/>
        <v>2.285714285714286</v>
      </c>
      <c r="AD134" s="34">
        <f t="shared" si="23"/>
        <v>0.22545454545454546</v>
      </c>
      <c r="AE134" s="34">
        <f t="shared" si="24"/>
        <v>4.111111111111111</v>
      </c>
      <c r="AF134" s="34">
        <f t="shared" si="25"/>
        <v>37.57142857142858</v>
      </c>
      <c r="AG134" s="34">
        <f t="shared" si="26"/>
        <v>39</v>
      </c>
      <c r="AH134" s="34">
        <f t="shared" si="27"/>
        <v>58.28571428571428</v>
      </c>
      <c r="AI134" s="34">
        <f t="shared" si="28"/>
        <v>0.4838709677419355</v>
      </c>
      <c r="AJ134" s="34">
        <f t="shared" si="29"/>
        <v>22.615384615384617</v>
      </c>
      <c r="AK134" s="34">
        <f t="shared" si="30"/>
        <v>53.849999999999994</v>
      </c>
      <c r="AL134" s="34">
        <f t="shared" si="31"/>
        <v>221.66666666666669</v>
      </c>
      <c r="AM134" s="34">
        <f t="shared" si="32"/>
        <v>986.5217391304349</v>
      </c>
      <c r="AN134" s="34">
        <f t="shared" si="33"/>
        <v>170.625</v>
      </c>
      <c r="AO134" s="34">
        <f t="shared" si="34"/>
        <v>1051.4285714285713</v>
      </c>
      <c r="AP134" s="34">
        <f t="shared" si="42"/>
        <v>4.838709677419355</v>
      </c>
      <c r="AQ134" s="34">
        <f t="shared" si="43"/>
        <v>187.0625</v>
      </c>
      <c r="AR134" s="34">
        <f t="shared" si="44"/>
        <v>0.14285714285714285</v>
      </c>
      <c r="AS134" s="34">
        <f t="shared" si="45"/>
        <v>27.649230769230766</v>
      </c>
      <c r="AT134" s="34">
        <f t="shared" si="35"/>
        <v>34.43499307633385</v>
      </c>
      <c r="AU134" s="34">
        <f t="shared" si="36"/>
        <v>97.28571428571428</v>
      </c>
      <c r="AV134" s="31">
        <f t="shared" si="41"/>
        <v>1323.6537904124862</v>
      </c>
      <c r="AW134" s="31">
        <f t="shared" si="37"/>
        <v>1280.3392857142856</v>
      </c>
      <c r="AX134" s="31">
        <f t="shared" si="38"/>
        <v>1.0338304894503303</v>
      </c>
      <c r="AY134" s="31">
        <f t="shared" si="39"/>
        <v>4.314504698200608</v>
      </c>
      <c r="AZ134" s="31">
        <f t="shared" si="40"/>
        <v>0.9382679584120984</v>
      </c>
      <c r="BA134" s="78"/>
    </row>
    <row r="135" spans="1:53" ht="12.75">
      <c r="A135" s="3" t="s">
        <v>85</v>
      </c>
      <c r="B135" s="74">
        <v>35574</v>
      </c>
      <c r="C135" s="79" t="s">
        <v>26</v>
      </c>
      <c r="D135" s="74">
        <v>35582</v>
      </c>
      <c r="E135" s="3">
        <v>568843</v>
      </c>
      <c r="F135" s="3">
        <v>330</v>
      </c>
      <c r="G135" s="32">
        <v>0.0437</v>
      </c>
      <c r="H135" s="32">
        <v>0.0154</v>
      </c>
      <c r="I135" s="35">
        <v>0.02</v>
      </c>
      <c r="J135" s="35">
        <v>1.616</v>
      </c>
      <c r="K135" s="32">
        <v>0.313</v>
      </c>
      <c r="L135" s="32">
        <v>1.183</v>
      </c>
      <c r="M135" s="32">
        <v>0.005</v>
      </c>
      <c r="N135" s="32">
        <v>0.725</v>
      </c>
      <c r="O135" s="32">
        <v>0.787</v>
      </c>
      <c r="P135" s="32">
        <v>1.633</v>
      </c>
      <c r="Q135" s="32">
        <v>14.28</v>
      </c>
      <c r="R135" s="32">
        <v>2.14</v>
      </c>
      <c r="S135" s="32">
        <v>21.2</v>
      </c>
      <c r="T135" s="32">
        <v>5.34</v>
      </c>
      <c r="U135" s="76">
        <v>8</v>
      </c>
      <c r="V135" s="76">
        <v>91</v>
      </c>
      <c r="W135" s="32">
        <v>0.05</v>
      </c>
      <c r="X135" s="32">
        <v>2.202</v>
      </c>
      <c r="Y135" s="32">
        <v>0.0037</v>
      </c>
      <c r="Z135" s="32">
        <v>1.917</v>
      </c>
      <c r="AA135" s="77">
        <v>-3.979</v>
      </c>
      <c r="AB135" s="32">
        <f t="shared" si="21"/>
        <v>1.496</v>
      </c>
      <c r="AC135" s="34">
        <f t="shared" si="22"/>
        <v>1.5607142857142857</v>
      </c>
      <c r="AD135" s="34">
        <f t="shared" si="23"/>
        <v>0.56</v>
      </c>
      <c r="AE135" s="34">
        <f t="shared" si="24"/>
        <v>2.2222222222222223</v>
      </c>
      <c r="AF135" s="34">
        <f t="shared" si="25"/>
        <v>230.85714285714286</v>
      </c>
      <c r="AG135" s="34">
        <f t="shared" si="26"/>
        <v>22.357142857142858</v>
      </c>
      <c r="AH135" s="34">
        <f t="shared" si="27"/>
        <v>84.5</v>
      </c>
      <c r="AI135" s="34">
        <f t="shared" si="28"/>
        <v>0.4838709677419355</v>
      </c>
      <c r="AJ135" s="34">
        <f t="shared" si="29"/>
        <v>18.58974358974359</v>
      </c>
      <c r="AK135" s="34">
        <f t="shared" si="30"/>
        <v>39.35</v>
      </c>
      <c r="AL135" s="34">
        <f t="shared" si="31"/>
        <v>136.08333333333334</v>
      </c>
      <c r="AM135" s="34">
        <f t="shared" si="32"/>
        <v>620.8695652173913</v>
      </c>
      <c r="AN135" s="34">
        <f t="shared" si="33"/>
        <v>133.75</v>
      </c>
      <c r="AO135" s="34">
        <f t="shared" si="34"/>
        <v>605.7142857142857</v>
      </c>
      <c r="AP135" s="34">
        <f t="shared" si="42"/>
        <v>4.838709677419355</v>
      </c>
      <c r="AQ135" s="34">
        <f t="shared" si="43"/>
        <v>137.625</v>
      </c>
      <c r="AR135" s="34">
        <f t="shared" si="44"/>
        <v>0.11746031746031746</v>
      </c>
      <c r="AS135" s="34">
        <f t="shared" si="45"/>
        <v>58.98461538461539</v>
      </c>
      <c r="AT135" s="34">
        <f t="shared" si="35"/>
        <v>4.5708818961487525</v>
      </c>
      <c r="AU135" s="34">
        <f t="shared" si="36"/>
        <v>106.85714285714286</v>
      </c>
      <c r="AV135" s="31">
        <f t="shared" si="41"/>
        <v>837.2497849976111</v>
      </c>
      <c r="AW135" s="31">
        <f t="shared" si="37"/>
        <v>823.9642857142857</v>
      </c>
      <c r="AX135" s="31">
        <f t="shared" si="38"/>
        <v>1.0161238775923502</v>
      </c>
      <c r="AY135" s="31">
        <f t="shared" si="39"/>
        <v>-9.071643573817482</v>
      </c>
      <c r="AZ135" s="31">
        <f t="shared" si="40"/>
        <v>1.0250205086136177</v>
      </c>
      <c r="BA135" s="78"/>
    </row>
    <row r="136" spans="1:53" ht="12.75">
      <c r="A136" s="3" t="s">
        <v>86</v>
      </c>
      <c r="B136" s="74">
        <v>35582</v>
      </c>
      <c r="C136" s="79" t="s">
        <v>26</v>
      </c>
      <c r="D136" s="74">
        <v>35589</v>
      </c>
      <c r="E136" s="3">
        <v>568844</v>
      </c>
      <c r="F136" s="3">
        <v>1300</v>
      </c>
      <c r="G136" s="32">
        <v>0.131</v>
      </c>
      <c r="H136" s="32">
        <v>0.017</v>
      </c>
      <c r="I136" s="35">
        <v>0.0381</v>
      </c>
      <c r="J136" s="35">
        <v>0.872</v>
      </c>
      <c r="K136" s="32">
        <v>1.94</v>
      </c>
      <c r="L136" s="32">
        <v>2.167</v>
      </c>
      <c r="M136" s="32">
        <v>0.005</v>
      </c>
      <c r="N136" s="32">
        <v>0.488</v>
      </c>
      <c r="O136" s="32">
        <v>0.908</v>
      </c>
      <c r="P136" s="32">
        <v>1.07</v>
      </c>
      <c r="Q136" s="32">
        <v>8.66</v>
      </c>
      <c r="R136" s="32">
        <v>3.07</v>
      </c>
      <c r="S136" s="32">
        <v>13.2</v>
      </c>
      <c r="T136" s="32">
        <v>4.482</v>
      </c>
      <c r="U136" s="76">
        <v>9</v>
      </c>
      <c r="V136" s="76">
        <v>89</v>
      </c>
      <c r="W136" s="32">
        <v>0.05</v>
      </c>
      <c r="X136" s="32">
        <v>3.266</v>
      </c>
      <c r="Y136" s="32">
        <v>0.0061</v>
      </c>
      <c r="Z136" s="32">
        <v>1.765</v>
      </c>
      <c r="AA136" s="77">
        <v>-7.644</v>
      </c>
      <c r="AB136" s="32">
        <f t="shared" si="21"/>
        <v>4.106999999999999</v>
      </c>
      <c r="AC136" s="34">
        <f t="shared" si="22"/>
        <v>4.678571428571429</v>
      </c>
      <c r="AD136" s="34">
        <f t="shared" si="23"/>
        <v>0.6181818181818182</v>
      </c>
      <c r="AE136" s="34">
        <f t="shared" si="24"/>
        <v>4.233333333333333</v>
      </c>
      <c r="AF136" s="34">
        <f t="shared" si="25"/>
        <v>124.57142857142857</v>
      </c>
      <c r="AG136" s="34">
        <f t="shared" si="26"/>
        <v>138.57142857142856</v>
      </c>
      <c r="AH136" s="34">
        <f t="shared" si="27"/>
        <v>154.78571428571428</v>
      </c>
      <c r="AI136" s="34">
        <f t="shared" si="28"/>
        <v>0.4838709677419355</v>
      </c>
      <c r="AJ136" s="34">
        <f t="shared" si="29"/>
        <v>12.512820512820513</v>
      </c>
      <c r="AK136" s="34">
        <f t="shared" si="30"/>
        <v>45.400000000000006</v>
      </c>
      <c r="AL136" s="34">
        <f t="shared" si="31"/>
        <v>89.16666666666667</v>
      </c>
      <c r="AM136" s="34">
        <f t="shared" si="32"/>
        <v>376.5217391304348</v>
      </c>
      <c r="AN136" s="34">
        <f t="shared" si="33"/>
        <v>191.875</v>
      </c>
      <c r="AO136" s="34">
        <f t="shared" si="34"/>
        <v>377.1428571428571</v>
      </c>
      <c r="AP136" s="34">
        <f t="shared" si="42"/>
        <v>4.838709677419355</v>
      </c>
      <c r="AQ136" s="34">
        <f t="shared" si="43"/>
        <v>204.125</v>
      </c>
      <c r="AR136" s="34">
        <f t="shared" si="44"/>
        <v>0.19365079365079368</v>
      </c>
      <c r="AS136" s="34">
        <f t="shared" si="45"/>
        <v>54.30769230769231</v>
      </c>
      <c r="AT136" s="34">
        <f t="shared" si="35"/>
        <v>32.96097121774578</v>
      </c>
      <c r="AU136" s="34">
        <f t="shared" si="36"/>
        <v>293.35714285714283</v>
      </c>
      <c r="AV136" s="31">
        <f t="shared" si="41"/>
        <v>662.1726548813506</v>
      </c>
      <c r="AW136" s="31">
        <f t="shared" si="37"/>
        <v>723.8035714285713</v>
      </c>
      <c r="AX136" s="31">
        <f t="shared" si="38"/>
        <v>0.9148513229555088</v>
      </c>
      <c r="AY136" s="31">
        <f t="shared" si="39"/>
        <v>-200.2023451186493</v>
      </c>
      <c r="AZ136" s="31">
        <f t="shared" si="40"/>
        <v>0.9983530961791833</v>
      </c>
      <c r="BA136" s="78"/>
    </row>
    <row r="137" spans="1:53" ht="12.75">
      <c r="A137" s="3" t="s">
        <v>87</v>
      </c>
      <c r="B137" s="74">
        <v>35589</v>
      </c>
      <c r="C137" s="79" t="s">
        <v>26</v>
      </c>
      <c r="D137" s="74">
        <v>35596</v>
      </c>
      <c r="E137" s="3">
        <v>568845</v>
      </c>
      <c r="F137" s="3">
        <v>5450</v>
      </c>
      <c r="G137" s="32">
        <v>0.0123</v>
      </c>
      <c r="H137" s="32">
        <v>0.002</v>
      </c>
      <c r="I137" s="35">
        <v>0.02</v>
      </c>
      <c r="J137" s="35">
        <v>0.335</v>
      </c>
      <c r="K137" s="32">
        <v>0.145</v>
      </c>
      <c r="L137" s="32">
        <v>0.112</v>
      </c>
      <c r="M137" s="32">
        <v>0.005</v>
      </c>
      <c r="N137" s="32">
        <v>0.208</v>
      </c>
      <c r="O137" s="32">
        <v>0.273</v>
      </c>
      <c r="P137" s="32">
        <v>0.719</v>
      </c>
      <c r="Q137" s="32">
        <v>5.92</v>
      </c>
      <c r="R137" s="32">
        <v>0.8</v>
      </c>
      <c r="S137" s="32">
        <v>10.2</v>
      </c>
      <c r="T137" s="32">
        <v>5.27</v>
      </c>
      <c r="U137" s="76">
        <v>9</v>
      </c>
      <c r="V137" s="76">
        <v>40</v>
      </c>
      <c r="W137" s="32">
        <v>0.05</v>
      </c>
      <c r="X137" s="32">
        <v>0.8334</v>
      </c>
      <c r="Y137" s="32">
        <v>0.0028</v>
      </c>
      <c r="Z137" s="32">
        <v>0.4848</v>
      </c>
      <c r="AA137" s="77">
        <v>-7.627</v>
      </c>
      <c r="AB137" s="32">
        <f aca="true" t="shared" si="46" ref="AB137:AB153">K137+L137</f>
        <v>0.257</v>
      </c>
      <c r="AC137" s="34">
        <f aca="true" t="shared" si="47" ref="AC137:AC153">$G137/56*2*1000</f>
        <v>0.4392857142857143</v>
      </c>
      <c r="AD137" s="34">
        <f aca="true" t="shared" si="48" ref="AD137:AD153">$H137/55*2*1000</f>
        <v>0.07272727272727272</v>
      </c>
      <c r="AE137" s="34">
        <f aca="true" t="shared" si="49" ref="AE137:AE153">$I137/27*3*1000</f>
        <v>2.2222222222222223</v>
      </c>
      <c r="AF137" s="34">
        <f aca="true" t="shared" si="50" ref="AF137:AF153">$J137/28*4*1000</f>
        <v>47.85714285714286</v>
      </c>
      <c r="AG137" s="34">
        <f aca="true" t="shared" si="51" ref="AG137:AG153">$K137/14*1*1000</f>
        <v>10.357142857142856</v>
      </c>
      <c r="AH137" s="34">
        <f aca="true" t="shared" si="52" ref="AH137:AH153">$L137/14*1*1000</f>
        <v>8</v>
      </c>
      <c r="AI137" s="34">
        <f aca="true" t="shared" si="53" ref="AI137:AI153">$M137/31*3*1000</f>
        <v>0.4838709677419355</v>
      </c>
      <c r="AJ137" s="34">
        <f aca="true" t="shared" si="54" ref="AJ137:AJ153">$N137/39*1*1000</f>
        <v>5.333333333333333</v>
      </c>
      <c r="AK137" s="34">
        <f aca="true" t="shared" si="55" ref="AK137:AK153">$O137/40*2*1000</f>
        <v>13.65</v>
      </c>
      <c r="AL137" s="34">
        <f aca="true" t="shared" si="56" ref="AL137:AL153">$P137/24*2*1000</f>
        <v>59.916666666666664</v>
      </c>
      <c r="AM137" s="34">
        <f aca="true" t="shared" si="57" ref="AM137:AM153">$Q137/23*1*1000</f>
        <v>257.39130434782606</v>
      </c>
      <c r="AN137" s="34">
        <f aca="true" t="shared" si="58" ref="AN137:AN153">$R137/32*2*1000</f>
        <v>50</v>
      </c>
      <c r="AO137" s="34">
        <f aca="true" t="shared" si="59" ref="AO137:AO153">$S137/35*1*1000</f>
        <v>291.42857142857144</v>
      </c>
      <c r="AP137" s="34">
        <f t="shared" si="42"/>
        <v>4.838709677419355</v>
      </c>
      <c r="AQ137" s="34">
        <f t="shared" si="43"/>
        <v>52.0875</v>
      </c>
      <c r="AR137" s="34">
        <f t="shared" si="44"/>
        <v>0.08888888888888889</v>
      </c>
      <c r="AS137" s="34">
        <f t="shared" si="45"/>
        <v>14.916923076923078</v>
      </c>
      <c r="AT137" s="34">
        <f aca="true" t="shared" si="60" ref="AT137:AT153">SUM(10^(6-T137))</f>
        <v>5.370317963702534</v>
      </c>
      <c r="AU137" s="34">
        <f aca="true" t="shared" si="61" ref="AU137:AU153">AG137+AH137</f>
        <v>18.357142857142854</v>
      </c>
      <c r="AV137" s="31">
        <f t="shared" si="41"/>
        <v>346.64844720496893</v>
      </c>
      <c r="AW137" s="31">
        <f aca="true" t="shared" si="62" ref="AW137:AW153">AH137+AN137+AO137</f>
        <v>349.42857142857144</v>
      </c>
      <c r="AX137" s="31">
        <f aca="true" t="shared" si="63" ref="AX137:AX153">AV137/AW137</f>
        <v>0.9920437982153648</v>
      </c>
      <c r="AY137" s="31">
        <f aca="true" t="shared" si="64" ref="AY137:AY153">(AJ137+AK137+AL137+AM137)-(AH137+AN137+AO137)</f>
        <v>-13.137267080745346</v>
      </c>
      <c r="AZ137" s="31">
        <f aca="true" t="shared" si="65" ref="AZ137:AZ153">AM137/AO137</f>
        <v>0.8832054560954815</v>
      </c>
      <c r="BA137" s="78"/>
    </row>
    <row r="138" spans="1:53" ht="12.75">
      <c r="A138" s="3" t="s">
        <v>88</v>
      </c>
      <c r="B138" s="74">
        <v>35596</v>
      </c>
      <c r="C138" s="79" t="s">
        <v>26</v>
      </c>
      <c r="D138" s="74">
        <v>35603</v>
      </c>
      <c r="E138" s="3">
        <v>568846</v>
      </c>
      <c r="F138" s="3">
        <v>1550</v>
      </c>
      <c r="G138" s="32">
        <v>0.033</v>
      </c>
      <c r="H138" s="32">
        <v>0.0059</v>
      </c>
      <c r="I138" s="35">
        <v>0.02</v>
      </c>
      <c r="J138" s="35">
        <v>0.752</v>
      </c>
      <c r="K138" s="32">
        <v>0.391</v>
      </c>
      <c r="L138" s="32">
        <v>0.659</v>
      </c>
      <c r="M138" s="32">
        <v>0.005</v>
      </c>
      <c r="N138" s="32">
        <v>0.104</v>
      </c>
      <c r="O138" s="32">
        <v>0.316</v>
      </c>
      <c r="P138" s="32">
        <v>0.196</v>
      </c>
      <c r="Q138" s="32">
        <v>1.271</v>
      </c>
      <c r="R138" s="32">
        <v>1.05</v>
      </c>
      <c r="S138" s="32">
        <v>1.45</v>
      </c>
      <c r="T138" s="32">
        <v>4.694</v>
      </c>
      <c r="U138" s="76">
        <v>10</v>
      </c>
      <c r="V138" s="76">
        <v>23</v>
      </c>
      <c r="W138" s="32">
        <v>0.05</v>
      </c>
      <c r="X138" s="32">
        <v>1.106</v>
      </c>
      <c r="Y138" s="32">
        <v>0.0026</v>
      </c>
      <c r="Z138" s="32">
        <v>0.9834</v>
      </c>
      <c r="AA138" s="77">
        <v>-8.715</v>
      </c>
      <c r="AB138" s="32">
        <f t="shared" si="46"/>
        <v>1.05</v>
      </c>
      <c r="AC138" s="34">
        <f t="shared" si="47"/>
        <v>1.1785714285714286</v>
      </c>
      <c r="AD138" s="34">
        <f t="shared" si="48"/>
        <v>0.21454545454545454</v>
      </c>
      <c r="AE138" s="34">
        <f t="shared" si="49"/>
        <v>2.2222222222222223</v>
      </c>
      <c r="AF138" s="34">
        <f t="shared" si="50"/>
        <v>107.42857142857143</v>
      </c>
      <c r="AG138" s="34">
        <f t="shared" si="51"/>
        <v>27.92857142857143</v>
      </c>
      <c r="AH138" s="34">
        <f t="shared" si="52"/>
        <v>47.07142857142858</v>
      </c>
      <c r="AI138" s="34">
        <f t="shared" si="53"/>
        <v>0.4838709677419355</v>
      </c>
      <c r="AJ138" s="34">
        <f t="shared" si="54"/>
        <v>2.6666666666666665</v>
      </c>
      <c r="AK138" s="34">
        <f t="shared" si="55"/>
        <v>15.8</v>
      </c>
      <c r="AL138" s="34">
        <f t="shared" si="56"/>
        <v>16.333333333333336</v>
      </c>
      <c r="AM138" s="34">
        <f t="shared" si="57"/>
        <v>55.260869565217384</v>
      </c>
      <c r="AN138" s="34">
        <f t="shared" si="58"/>
        <v>65.625</v>
      </c>
      <c r="AO138" s="34">
        <f t="shared" si="59"/>
        <v>41.42857142857142</v>
      </c>
      <c r="AP138" s="34">
        <f t="shared" si="42"/>
        <v>4.838709677419355</v>
      </c>
      <c r="AQ138" s="34">
        <f t="shared" si="43"/>
        <v>69.125</v>
      </c>
      <c r="AR138" s="34">
        <f t="shared" si="44"/>
        <v>0.08253968253968254</v>
      </c>
      <c r="AS138" s="34">
        <f t="shared" si="45"/>
        <v>30.25846153846154</v>
      </c>
      <c r="AT138" s="34">
        <f t="shared" si="60"/>
        <v>20.230191786782722</v>
      </c>
      <c r="AU138" s="34">
        <f t="shared" si="61"/>
        <v>75</v>
      </c>
      <c r="AV138" s="31">
        <f aca="true" t="shared" si="66" ref="AV138:AV153">AG138+AJ138+AK138+AL138+AM138</f>
        <v>117.98944099378882</v>
      </c>
      <c r="AW138" s="31">
        <f t="shared" si="62"/>
        <v>154.125</v>
      </c>
      <c r="AX138" s="31">
        <f t="shared" si="63"/>
        <v>0.7655438182889786</v>
      </c>
      <c r="AY138" s="31">
        <f t="shared" si="64"/>
        <v>-64.06413043478261</v>
      </c>
      <c r="AZ138" s="31">
        <f t="shared" si="65"/>
        <v>1.3338830584707646</v>
      </c>
      <c r="BA138" s="78"/>
    </row>
    <row r="139" spans="1:53" ht="12.75">
      <c r="A139" s="3" t="s">
        <v>89</v>
      </c>
      <c r="B139" s="74">
        <v>35603</v>
      </c>
      <c r="C139" s="79" t="s">
        <v>26</v>
      </c>
      <c r="D139" s="74">
        <v>35610</v>
      </c>
      <c r="E139" s="3">
        <v>568847</v>
      </c>
      <c r="F139" s="80">
        <v>12150</v>
      </c>
      <c r="G139" s="32">
        <v>0.0168</v>
      </c>
      <c r="H139" s="32">
        <v>0.0033</v>
      </c>
      <c r="I139" s="35">
        <v>0.02</v>
      </c>
      <c r="J139" s="35">
        <v>0.181</v>
      </c>
      <c r="K139" s="32">
        <v>0.48</v>
      </c>
      <c r="L139" s="32">
        <v>0.472</v>
      </c>
      <c r="M139" s="32">
        <v>0.005</v>
      </c>
      <c r="N139" s="32">
        <v>0.221</v>
      </c>
      <c r="O139" s="32">
        <v>0.282</v>
      </c>
      <c r="P139" s="32">
        <v>0.686</v>
      </c>
      <c r="Q139" s="32">
        <v>5.24</v>
      </c>
      <c r="R139" s="32">
        <v>1.12</v>
      </c>
      <c r="S139" s="32">
        <v>8.56</v>
      </c>
      <c r="T139" s="32">
        <v>5.05</v>
      </c>
      <c r="U139" s="76">
        <v>10</v>
      </c>
      <c r="V139" s="76">
        <v>41</v>
      </c>
      <c r="W139" s="32">
        <v>0.05</v>
      </c>
      <c r="X139" s="32">
        <v>1.339</v>
      </c>
      <c r="Y139" s="32">
        <v>0.0025</v>
      </c>
      <c r="Z139" s="32">
        <v>0.6106</v>
      </c>
      <c r="AA139" s="77">
        <v>-6.093</v>
      </c>
      <c r="AB139" s="32">
        <f t="shared" si="46"/>
        <v>0.952</v>
      </c>
      <c r="AC139" s="34">
        <f t="shared" si="47"/>
        <v>0.6</v>
      </c>
      <c r="AD139" s="34">
        <f t="shared" si="48"/>
        <v>0.12000000000000001</v>
      </c>
      <c r="AE139" s="34">
        <f t="shared" si="49"/>
        <v>2.2222222222222223</v>
      </c>
      <c r="AF139" s="34">
        <f t="shared" si="50"/>
        <v>25.857142857142858</v>
      </c>
      <c r="AG139" s="34">
        <f t="shared" si="51"/>
        <v>34.285714285714285</v>
      </c>
      <c r="AH139" s="34">
        <f t="shared" si="52"/>
        <v>33.71428571428571</v>
      </c>
      <c r="AI139" s="34">
        <f t="shared" si="53"/>
        <v>0.4838709677419355</v>
      </c>
      <c r="AJ139" s="34">
        <f t="shared" si="54"/>
        <v>5.666666666666667</v>
      </c>
      <c r="AK139" s="34">
        <f t="shared" si="55"/>
        <v>14.099999999999998</v>
      </c>
      <c r="AL139" s="34">
        <f t="shared" si="56"/>
        <v>57.16666666666667</v>
      </c>
      <c r="AM139" s="34">
        <f t="shared" si="57"/>
        <v>227.82608695652175</v>
      </c>
      <c r="AN139" s="34">
        <f t="shared" si="58"/>
        <v>70</v>
      </c>
      <c r="AO139" s="34">
        <f t="shared" si="59"/>
        <v>244.57142857142858</v>
      </c>
      <c r="AP139" s="34">
        <f t="shared" si="42"/>
        <v>4.838709677419355</v>
      </c>
      <c r="AQ139" s="34">
        <f t="shared" si="43"/>
        <v>83.6875</v>
      </c>
      <c r="AR139" s="34">
        <f t="shared" si="44"/>
        <v>0.07936507936507936</v>
      </c>
      <c r="AS139" s="34">
        <f t="shared" si="45"/>
        <v>18.787692307692307</v>
      </c>
      <c r="AT139" s="34">
        <f t="shared" si="60"/>
        <v>8.912509381337461</v>
      </c>
      <c r="AU139" s="34">
        <f t="shared" si="61"/>
        <v>68</v>
      </c>
      <c r="AV139" s="31">
        <f t="shared" si="66"/>
        <v>339.04513457556936</v>
      </c>
      <c r="AW139" s="31">
        <f t="shared" si="62"/>
        <v>348.2857142857143</v>
      </c>
      <c r="AX139" s="31">
        <f t="shared" si="63"/>
        <v>0.973468392956926</v>
      </c>
      <c r="AY139" s="31">
        <f t="shared" si="64"/>
        <v>-43.52629399585919</v>
      </c>
      <c r="AZ139" s="31">
        <f t="shared" si="65"/>
        <v>0.9315318976026006</v>
      </c>
      <c r="BA139" s="78"/>
    </row>
    <row r="140" spans="1:53" ht="12.75">
      <c r="A140" s="3" t="s">
        <v>91</v>
      </c>
      <c r="B140" s="74">
        <v>35617</v>
      </c>
      <c r="C140" s="79" t="s">
        <v>26</v>
      </c>
      <c r="D140" s="74">
        <v>35624</v>
      </c>
      <c r="E140" s="3">
        <v>568848</v>
      </c>
      <c r="F140" s="3">
        <v>160</v>
      </c>
      <c r="G140" s="32">
        <v>0.006</v>
      </c>
      <c r="H140" s="32">
        <v>0.002</v>
      </c>
      <c r="I140" s="35">
        <v>0.02</v>
      </c>
      <c r="J140" s="35">
        <v>0.03</v>
      </c>
      <c r="K140" s="32">
        <v>1.034</v>
      </c>
      <c r="L140" s="32">
        <v>2.539</v>
      </c>
      <c r="M140" s="32">
        <v>0.005</v>
      </c>
      <c r="N140" s="9">
        <v>0.1</v>
      </c>
      <c r="O140" s="32">
        <v>0.0118</v>
      </c>
      <c r="P140" s="32">
        <v>0.03</v>
      </c>
      <c r="Q140" s="32">
        <v>0.0272</v>
      </c>
      <c r="R140" s="32">
        <v>1.86</v>
      </c>
      <c r="S140" s="32">
        <v>1.59</v>
      </c>
      <c r="T140" s="32">
        <v>5.33</v>
      </c>
      <c r="U140" s="76">
        <v>10</v>
      </c>
      <c r="V140" s="76">
        <v>43</v>
      </c>
      <c r="W140" s="32">
        <v>0.05</v>
      </c>
      <c r="X140" s="32">
        <v>0.07</v>
      </c>
      <c r="Y140" s="32">
        <v>0.002</v>
      </c>
      <c r="Z140" s="32">
        <v>0.0049</v>
      </c>
      <c r="AA140" s="77">
        <v>-4.069</v>
      </c>
      <c r="AB140" s="32">
        <f t="shared" si="46"/>
        <v>3.5730000000000004</v>
      </c>
      <c r="AC140" s="34">
        <f t="shared" si="47"/>
        <v>0.2142857142857143</v>
      </c>
      <c r="AD140" s="34">
        <f t="shared" si="48"/>
        <v>0.07272727272727272</v>
      </c>
      <c r="AE140" s="34">
        <f t="shared" si="49"/>
        <v>2.2222222222222223</v>
      </c>
      <c r="AF140" s="34">
        <f t="shared" si="50"/>
        <v>4.285714285714286</v>
      </c>
      <c r="AG140" s="34">
        <f t="shared" si="51"/>
        <v>73.85714285714286</v>
      </c>
      <c r="AH140" s="34">
        <f t="shared" si="52"/>
        <v>181.35714285714286</v>
      </c>
      <c r="AI140" s="34">
        <f t="shared" si="53"/>
        <v>0.4838709677419355</v>
      </c>
      <c r="AJ140" s="34">
        <f t="shared" si="54"/>
        <v>2.5641025641025643</v>
      </c>
      <c r="AK140" s="34">
        <f t="shared" si="55"/>
        <v>0.5900000000000001</v>
      </c>
      <c r="AL140" s="34">
        <f t="shared" si="56"/>
        <v>2.5</v>
      </c>
      <c r="AM140" s="34">
        <f t="shared" si="57"/>
        <v>1.1826086956521737</v>
      </c>
      <c r="AN140" s="34">
        <f t="shared" si="58"/>
        <v>116.25</v>
      </c>
      <c r="AO140" s="34">
        <f t="shared" si="59"/>
        <v>45.42857142857143</v>
      </c>
      <c r="AP140" s="34">
        <f t="shared" si="42"/>
        <v>4.838709677419355</v>
      </c>
      <c r="AQ140" s="34">
        <f t="shared" si="43"/>
        <v>4.375</v>
      </c>
      <c r="AR140" s="34">
        <f t="shared" si="44"/>
        <v>0.06349206349206349</v>
      </c>
      <c r="AS140" s="34">
        <f t="shared" si="45"/>
        <v>0.15076923076923077</v>
      </c>
      <c r="AT140" s="34">
        <f t="shared" si="60"/>
        <v>4.677351412871982</v>
      </c>
      <c r="AU140" s="34">
        <f t="shared" si="61"/>
        <v>255.21428571428572</v>
      </c>
      <c r="AV140" s="31">
        <f t="shared" si="66"/>
        <v>80.69385411689761</v>
      </c>
      <c r="AW140" s="31">
        <f t="shared" si="62"/>
        <v>343.03571428571433</v>
      </c>
      <c r="AX140" s="31">
        <f t="shared" si="63"/>
        <v>0.235234556509436</v>
      </c>
      <c r="AY140" s="31">
        <f t="shared" si="64"/>
        <v>-336.1990030259596</v>
      </c>
      <c r="AZ140" s="31">
        <f t="shared" si="65"/>
        <v>0.026032266885425207</v>
      </c>
      <c r="BA140" s="78"/>
    </row>
    <row r="141" spans="1:53" ht="12.75">
      <c r="A141" t="s">
        <v>92</v>
      </c>
      <c r="B141" s="74">
        <v>35624</v>
      </c>
      <c r="C141" s="85" t="s">
        <v>26</v>
      </c>
      <c r="D141" s="74">
        <v>35631</v>
      </c>
      <c r="E141" s="3">
        <v>584393</v>
      </c>
      <c r="F141" s="3">
        <v>180</v>
      </c>
      <c r="G141" s="32">
        <v>0.0706</v>
      </c>
      <c r="H141" s="32">
        <v>0.0172</v>
      </c>
      <c r="I141" s="35">
        <v>0.02</v>
      </c>
      <c r="J141" s="35">
        <v>0.7705</v>
      </c>
      <c r="K141" s="32">
        <v>0.6495</v>
      </c>
      <c r="L141" s="32">
        <v>1.18803</v>
      </c>
      <c r="M141" s="32">
        <v>0.005</v>
      </c>
      <c r="N141" s="32">
        <v>0.2623</v>
      </c>
      <c r="O141" s="32">
        <v>0.6386</v>
      </c>
      <c r="P141" s="32">
        <v>0.3832</v>
      </c>
      <c r="Q141" s="35">
        <v>2.63</v>
      </c>
      <c r="R141" s="32">
        <v>1.37562</v>
      </c>
      <c r="S141" s="32">
        <v>3.91195</v>
      </c>
      <c r="T141" s="32">
        <v>5.256</v>
      </c>
      <c r="U141" s="76">
        <v>5</v>
      </c>
      <c r="V141" s="76">
        <v>30</v>
      </c>
      <c r="W141" s="32">
        <v>0.05</v>
      </c>
      <c r="X141" s="32">
        <v>1.507</v>
      </c>
      <c r="Y141" s="32">
        <v>0.0058</v>
      </c>
      <c r="Z141" s="32">
        <v>1.802</v>
      </c>
      <c r="AA141" s="11">
        <v>-6.59140844812807</v>
      </c>
      <c r="AB141" s="32">
        <f t="shared" si="46"/>
        <v>1.8375299999999999</v>
      </c>
      <c r="AC141" s="34">
        <f t="shared" si="47"/>
        <v>2.5214285714285714</v>
      </c>
      <c r="AD141" s="34">
        <f t="shared" si="48"/>
        <v>0.6254545454545455</v>
      </c>
      <c r="AE141" s="34">
        <f t="shared" si="49"/>
        <v>2.2222222222222223</v>
      </c>
      <c r="AF141" s="34">
        <f t="shared" si="50"/>
        <v>110.07142857142857</v>
      </c>
      <c r="AG141" s="34">
        <f t="shared" si="51"/>
        <v>46.39285714285714</v>
      </c>
      <c r="AH141" s="34">
        <f t="shared" si="52"/>
        <v>84.8592857142857</v>
      </c>
      <c r="AI141" s="34">
        <f t="shared" si="53"/>
        <v>0.4838709677419355</v>
      </c>
      <c r="AJ141" s="34">
        <f t="shared" si="54"/>
        <v>6.725641025641025</v>
      </c>
      <c r="AK141" s="34">
        <f t="shared" si="55"/>
        <v>31.93</v>
      </c>
      <c r="AL141" s="34">
        <f t="shared" si="56"/>
        <v>31.933333333333334</v>
      </c>
      <c r="AM141" s="34">
        <f t="shared" si="57"/>
        <v>114.34782608695652</v>
      </c>
      <c r="AN141" s="34">
        <f t="shared" si="58"/>
        <v>85.97625000000001</v>
      </c>
      <c r="AO141" s="34">
        <f t="shared" si="59"/>
        <v>111.77</v>
      </c>
      <c r="AP141" s="34">
        <f t="shared" si="42"/>
        <v>4.838709677419355</v>
      </c>
      <c r="AQ141" s="34">
        <f t="shared" si="43"/>
        <v>94.1875</v>
      </c>
      <c r="AR141" s="34">
        <f t="shared" si="44"/>
        <v>0.1841269841269841</v>
      </c>
      <c r="AS141" s="34">
        <f t="shared" si="45"/>
        <v>55.44615384615385</v>
      </c>
      <c r="AT141" s="34">
        <f t="shared" si="60"/>
        <v>5.546257129579106</v>
      </c>
      <c r="AU141" s="34">
        <f t="shared" si="61"/>
        <v>131.25214285714284</v>
      </c>
      <c r="AV141" s="31">
        <f t="shared" si="66"/>
        <v>231.329657588788</v>
      </c>
      <c r="AW141" s="31">
        <f t="shared" si="62"/>
        <v>282.6055357142857</v>
      </c>
      <c r="AX141" s="31">
        <f t="shared" si="63"/>
        <v>0.818560248666404</v>
      </c>
      <c r="AY141" s="31">
        <f t="shared" si="64"/>
        <v>-97.6687352683548</v>
      </c>
      <c r="AZ141" s="31">
        <f t="shared" si="65"/>
        <v>1.0230636672358997</v>
      </c>
      <c r="BA141" s="78"/>
    </row>
    <row r="142" spans="1:53" ht="12.75">
      <c r="A142" t="s">
        <v>93</v>
      </c>
      <c r="B142" s="74">
        <v>35631</v>
      </c>
      <c r="C142" s="85" t="s">
        <v>26</v>
      </c>
      <c r="D142" s="74">
        <v>35638</v>
      </c>
      <c r="E142" s="3">
        <v>584394</v>
      </c>
      <c r="F142" s="3">
        <v>300</v>
      </c>
      <c r="G142" s="32">
        <v>0.0817</v>
      </c>
      <c r="H142" s="32">
        <v>0.0205</v>
      </c>
      <c r="I142" s="35">
        <v>0.02</v>
      </c>
      <c r="J142" s="35">
        <v>0.4395</v>
      </c>
      <c r="K142" s="32">
        <v>1.3399</v>
      </c>
      <c r="L142" s="32">
        <v>1.3467</v>
      </c>
      <c r="M142" s="32">
        <v>0.0056</v>
      </c>
      <c r="N142" s="32">
        <v>0.4171</v>
      </c>
      <c r="O142" s="32">
        <v>0.5922</v>
      </c>
      <c r="P142" s="32">
        <v>0.1164</v>
      </c>
      <c r="Q142" s="35">
        <v>0.7461</v>
      </c>
      <c r="R142" s="32">
        <v>1.37486</v>
      </c>
      <c r="S142" s="32">
        <v>1.14029</v>
      </c>
      <c r="T142" s="32">
        <v>5.571</v>
      </c>
      <c r="U142" s="76">
        <v>14</v>
      </c>
      <c r="V142" s="76">
        <v>26</v>
      </c>
      <c r="W142" s="32">
        <v>0.05</v>
      </c>
      <c r="X142" s="32">
        <v>1.442</v>
      </c>
      <c r="Y142" s="32">
        <v>0.0045</v>
      </c>
      <c r="Z142" s="32">
        <v>1.847</v>
      </c>
      <c r="AA142" s="11">
        <v>-8.68198936673047</v>
      </c>
      <c r="AB142" s="32">
        <f t="shared" si="46"/>
        <v>2.6866000000000003</v>
      </c>
      <c r="AC142" s="34">
        <f t="shared" si="47"/>
        <v>2.9178571428571427</v>
      </c>
      <c r="AD142" s="34">
        <f t="shared" si="48"/>
        <v>0.7454545454545455</v>
      </c>
      <c r="AE142" s="34">
        <f t="shared" si="49"/>
        <v>2.2222222222222223</v>
      </c>
      <c r="AF142" s="34">
        <f t="shared" si="50"/>
        <v>62.78571428571429</v>
      </c>
      <c r="AG142" s="34">
        <f t="shared" si="51"/>
        <v>95.70714285714287</v>
      </c>
      <c r="AH142" s="34">
        <f t="shared" si="52"/>
        <v>96.19285714285715</v>
      </c>
      <c r="AI142" s="34">
        <f t="shared" si="53"/>
        <v>0.5419354838709677</v>
      </c>
      <c r="AJ142" s="34">
        <f t="shared" si="54"/>
        <v>10.694871794871794</v>
      </c>
      <c r="AK142" s="34">
        <f t="shared" si="55"/>
        <v>29.609999999999996</v>
      </c>
      <c r="AL142" s="34">
        <f t="shared" si="56"/>
        <v>9.700000000000001</v>
      </c>
      <c r="AM142" s="34">
        <f t="shared" si="57"/>
        <v>32.43913043478261</v>
      </c>
      <c r="AN142" s="34">
        <f t="shared" si="58"/>
        <v>85.92875</v>
      </c>
      <c r="AO142" s="34">
        <f t="shared" si="59"/>
        <v>32.57971428571429</v>
      </c>
      <c r="AP142" s="34">
        <f t="shared" si="42"/>
        <v>4.838709677419355</v>
      </c>
      <c r="AQ142" s="34">
        <f t="shared" si="43"/>
        <v>90.125</v>
      </c>
      <c r="AR142" s="34">
        <f t="shared" si="44"/>
        <v>0.14285714285714285</v>
      </c>
      <c r="AS142" s="34">
        <f t="shared" si="45"/>
        <v>56.830769230769235</v>
      </c>
      <c r="AT142" s="34">
        <f t="shared" si="60"/>
        <v>2.6853444456585094</v>
      </c>
      <c r="AU142" s="34">
        <f t="shared" si="61"/>
        <v>191.90000000000003</v>
      </c>
      <c r="AV142" s="31">
        <f t="shared" si="66"/>
        <v>178.15114508679724</v>
      </c>
      <c r="AW142" s="31">
        <f t="shared" si="62"/>
        <v>214.70132142857145</v>
      </c>
      <c r="AX142" s="31">
        <f t="shared" si="63"/>
        <v>0.8297626856761847</v>
      </c>
      <c r="AY142" s="31">
        <f t="shared" si="64"/>
        <v>-132.25731919891706</v>
      </c>
      <c r="AZ142" s="31">
        <f t="shared" si="65"/>
        <v>0.9956849268321141</v>
      </c>
      <c r="BA142" s="78"/>
    </row>
    <row r="143" spans="1:53" ht="12.75">
      <c r="A143" t="s">
        <v>94</v>
      </c>
      <c r="B143" s="74">
        <v>35638</v>
      </c>
      <c r="C143" s="85" t="s">
        <v>26</v>
      </c>
      <c r="D143" s="74">
        <v>35652</v>
      </c>
      <c r="E143" s="3">
        <v>584395</v>
      </c>
      <c r="F143" s="3">
        <v>2600</v>
      </c>
      <c r="G143" s="32">
        <v>0.006</v>
      </c>
      <c r="H143" s="32">
        <v>0.037</v>
      </c>
      <c r="I143" s="35">
        <v>0.02</v>
      </c>
      <c r="J143" s="35">
        <v>0.5175</v>
      </c>
      <c r="K143" s="32">
        <v>2.1758</v>
      </c>
      <c r="L143" s="35">
        <v>3.611</v>
      </c>
      <c r="M143" s="32">
        <v>0.083</v>
      </c>
      <c r="N143" s="32">
        <v>0.8537</v>
      </c>
      <c r="O143" s="32">
        <v>2.545</v>
      </c>
      <c r="P143" s="32">
        <v>0.7691</v>
      </c>
      <c r="Q143" s="35">
        <v>3.879</v>
      </c>
      <c r="R143" s="32">
        <v>2.14912</v>
      </c>
      <c r="S143" s="32">
        <v>5.13272</v>
      </c>
      <c r="T143" s="32">
        <v>6.247</v>
      </c>
      <c r="U143" s="76">
        <v>8</v>
      </c>
      <c r="V143" s="76">
        <v>78</v>
      </c>
      <c r="W143" s="32">
        <v>0.1092</v>
      </c>
      <c r="X143" s="32">
        <v>2.157</v>
      </c>
      <c r="Y143" s="32">
        <v>0.0055</v>
      </c>
      <c r="Z143" s="32">
        <v>1.574</v>
      </c>
      <c r="AA143" s="11">
        <v>-5.972384403107355</v>
      </c>
      <c r="AB143" s="32">
        <f t="shared" si="46"/>
        <v>5.7868</v>
      </c>
      <c r="AC143" s="34">
        <f t="shared" si="47"/>
        <v>0.2142857142857143</v>
      </c>
      <c r="AD143" s="34">
        <f t="shared" si="48"/>
        <v>1.3454545454545452</v>
      </c>
      <c r="AE143" s="34">
        <f t="shared" si="49"/>
        <v>2.2222222222222223</v>
      </c>
      <c r="AF143" s="34">
        <f t="shared" si="50"/>
        <v>73.92857142857143</v>
      </c>
      <c r="AG143" s="34">
        <f t="shared" si="51"/>
        <v>155.41428571428574</v>
      </c>
      <c r="AH143" s="34">
        <f t="shared" si="52"/>
        <v>257.92857142857144</v>
      </c>
      <c r="AI143" s="34">
        <f t="shared" si="53"/>
        <v>8.032258064516128</v>
      </c>
      <c r="AJ143" s="34">
        <f t="shared" si="54"/>
        <v>21.889743589743592</v>
      </c>
      <c r="AK143" s="34">
        <f t="shared" si="55"/>
        <v>127.25</v>
      </c>
      <c r="AL143" s="34">
        <f t="shared" si="56"/>
        <v>64.09166666666667</v>
      </c>
      <c r="AM143" s="34">
        <f t="shared" si="57"/>
        <v>168.6521739130435</v>
      </c>
      <c r="AN143" s="34">
        <f t="shared" si="58"/>
        <v>134.32</v>
      </c>
      <c r="AO143" s="34">
        <f t="shared" si="59"/>
        <v>146.64914285714286</v>
      </c>
      <c r="AP143" s="34">
        <f t="shared" si="42"/>
        <v>10.567741935483873</v>
      </c>
      <c r="AQ143" s="34">
        <f t="shared" si="43"/>
        <v>134.8125</v>
      </c>
      <c r="AR143" s="34">
        <f t="shared" si="44"/>
        <v>0.1746031746031746</v>
      </c>
      <c r="AS143" s="34">
        <f t="shared" si="45"/>
        <v>48.430769230769236</v>
      </c>
      <c r="AT143" s="34">
        <f t="shared" si="60"/>
        <v>0.5662392890382534</v>
      </c>
      <c r="AU143" s="34">
        <f t="shared" si="61"/>
        <v>413.34285714285716</v>
      </c>
      <c r="AV143" s="31">
        <f t="shared" si="66"/>
        <v>537.2978698837395</v>
      </c>
      <c r="AW143" s="31">
        <f t="shared" si="62"/>
        <v>538.8977142857143</v>
      </c>
      <c r="AX143" s="31">
        <f t="shared" si="63"/>
        <v>0.9970312651926992</v>
      </c>
      <c r="AY143" s="31">
        <f t="shared" si="64"/>
        <v>-157.0141301162605</v>
      </c>
      <c r="AZ143" s="31">
        <f t="shared" si="65"/>
        <v>1.150038592979263</v>
      </c>
      <c r="BA143" s="78"/>
    </row>
    <row r="144" spans="1:53" ht="12.75">
      <c r="A144" t="s">
        <v>95</v>
      </c>
      <c r="B144" s="74">
        <v>35652</v>
      </c>
      <c r="C144" s="85" t="s">
        <v>26</v>
      </c>
      <c r="D144" s="74">
        <v>35659</v>
      </c>
      <c r="E144" s="3">
        <v>584396</v>
      </c>
      <c r="F144" s="3">
        <v>40</v>
      </c>
      <c r="G144" s="32"/>
      <c r="H144" s="32"/>
      <c r="I144" s="35"/>
      <c r="J144" s="35"/>
      <c r="K144" s="32">
        <v>5.7529</v>
      </c>
      <c r="L144" s="32"/>
      <c r="M144" s="32">
        <v>0.6187</v>
      </c>
      <c r="N144" s="32"/>
      <c r="O144" s="35"/>
      <c r="P144" s="32"/>
      <c r="Q144" s="32"/>
      <c r="R144" s="32"/>
      <c r="S144" s="32"/>
      <c r="T144" s="35"/>
      <c r="U144" s="86"/>
      <c r="V144" s="76"/>
      <c r="W144" s="32"/>
      <c r="X144" s="32"/>
      <c r="Y144" s="32"/>
      <c r="Z144" s="32"/>
      <c r="AA144" s="6"/>
      <c r="AB144" s="32"/>
      <c r="AC144" s="34"/>
      <c r="AD144" s="34"/>
      <c r="AE144" s="34"/>
      <c r="AF144" s="34"/>
      <c r="AG144" s="34">
        <f t="shared" si="51"/>
        <v>410.9214285714286</v>
      </c>
      <c r="AH144" s="34"/>
      <c r="AI144" s="34">
        <f t="shared" si="53"/>
        <v>59.8741935483871</v>
      </c>
      <c r="AJ144" s="34"/>
      <c r="AK144" s="34"/>
      <c r="AL144" s="34"/>
      <c r="AM144" s="34"/>
      <c r="AN144" s="34"/>
      <c r="AO144" s="34"/>
      <c r="AP144" s="34"/>
      <c r="AQ144" s="34"/>
      <c r="AR144" s="34"/>
      <c r="AS144" s="34"/>
      <c r="AT144" s="34"/>
      <c r="AU144" s="34"/>
      <c r="AV144" s="31"/>
      <c r="AW144" s="31"/>
      <c r="AX144" s="31"/>
      <c r="AY144" s="31"/>
      <c r="AZ144" s="31"/>
      <c r="BA144" s="73"/>
    </row>
    <row r="145" spans="1:53" ht="12.75">
      <c r="A145" t="s">
        <v>96</v>
      </c>
      <c r="B145" s="74">
        <v>35659</v>
      </c>
      <c r="C145" s="85" t="s">
        <v>26</v>
      </c>
      <c r="D145" s="74">
        <v>35666</v>
      </c>
      <c r="E145" s="3">
        <v>584397</v>
      </c>
      <c r="F145" s="3">
        <v>520</v>
      </c>
      <c r="G145" s="32">
        <v>0.0193</v>
      </c>
      <c r="H145" s="32">
        <v>0.0502</v>
      </c>
      <c r="I145" s="35">
        <v>0.02</v>
      </c>
      <c r="J145" s="35">
        <v>0.5881</v>
      </c>
      <c r="K145" s="32">
        <v>4.5065</v>
      </c>
      <c r="L145" s="35">
        <v>4.543</v>
      </c>
      <c r="M145" s="32">
        <v>0.1674</v>
      </c>
      <c r="N145" s="32">
        <v>0.888</v>
      </c>
      <c r="O145" s="32">
        <v>3.242</v>
      </c>
      <c r="P145" s="32">
        <v>0.6554</v>
      </c>
      <c r="Q145" s="32">
        <v>3.075</v>
      </c>
      <c r="R145" s="32">
        <v>5.1595</v>
      </c>
      <c r="S145" s="32">
        <v>4.63641</v>
      </c>
      <c r="T145" s="32">
        <v>6.315</v>
      </c>
      <c r="U145" s="76">
        <v>6</v>
      </c>
      <c r="V145" s="76">
        <v>89</v>
      </c>
      <c r="W145" s="32">
        <v>0.2095</v>
      </c>
      <c r="X145" s="32">
        <v>3.365</v>
      </c>
      <c r="Y145" s="32">
        <v>0.0132</v>
      </c>
      <c r="Z145" s="32">
        <v>2.35</v>
      </c>
      <c r="AA145" s="11">
        <v>-5.448983986028065</v>
      </c>
      <c r="AB145" s="32">
        <f t="shared" si="46"/>
        <v>9.0495</v>
      </c>
      <c r="AC145" s="34">
        <f t="shared" si="47"/>
        <v>0.6892857142857143</v>
      </c>
      <c r="AD145" s="34">
        <f t="shared" si="48"/>
        <v>1.8254545454545454</v>
      </c>
      <c r="AE145" s="34">
        <f t="shared" si="49"/>
        <v>2.2222222222222223</v>
      </c>
      <c r="AF145" s="34">
        <f t="shared" si="50"/>
        <v>84.0142857142857</v>
      </c>
      <c r="AG145" s="34">
        <f t="shared" si="51"/>
        <v>321.89285714285717</v>
      </c>
      <c r="AH145" s="34">
        <f t="shared" si="52"/>
        <v>324.5</v>
      </c>
      <c r="AI145" s="34">
        <f t="shared" si="53"/>
        <v>16.2</v>
      </c>
      <c r="AJ145" s="34">
        <f t="shared" si="54"/>
        <v>22.76923076923077</v>
      </c>
      <c r="AK145" s="34">
        <f t="shared" si="55"/>
        <v>162.1</v>
      </c>
      <c r="AL145" s="34">
        <f t="shared" si="56"/>
        <v>54.61666666666667</v>
      </c>
      <c r="AM145" s="34">
        <f t="shared" si="57"/>
        <v>133.69565217391306</v>
      </c>
      <c r="AN145" s="34">
        <f t="shared" si="58"/>
        <v>322.46875</v>
      </c>
      <c r="AO145" s="34">
        <f t="shared" si="59"/>
        <v>132.46885714285713</v>
      </c>
      <c r="AP145" s="34">
        <f t="shared" si="42"/>
        <v>20.274193548387096</v>
      </c>
      <c r="AQ145" s="34">
        <f t="shared" si="43"/>
        <v>210.3125</v>
      </c>
      <c r="AR145" s="34">
        <f t="shared" si="44"/>
        <v>0.419047619047619</v>
      </c>
      <c r="AS145" s="34">
        <f t="shared" si="45"/>
        <v>72.3076923076923</v>
      </c>
      <c r="AT145" s="34">
        <f t="shared" si="60"/>
        <v>0.4841723675840989</v>
      </c>
      <c r="AU145" s="34">
        <f t="shared" si="61"/>
        <v>646.3928571428571</v>
      </c>
      <c r="AV145" s="31">
        <f t="shared" si="66"/>
        <v>695.0744067526678</v>
      </c>
      <c r="AW145" s="31">
        <f t="shared" si="62"/>
        <v>779.4376071428571</v>
      </c>
      <c r="AX145" s="31">
        <f t="shared" si="63"/>
        <v>0.8917640108495213</v>
      </c>
      <c r="AY145" s="31">
        <f t="shared" si="64"/>
        <v>-406.2560575330466</v>
      </c>
      <c r="AZ145" s="31">
        <f t="shared" si="65"/>
        <v>1.0092610071341743</v>
      </c>
      <c r="BA145" s="78"/>
    </row>
    <row r="146" spans="1:53" ht="12.75">
      <c r="A146" t="s">
        <v>97</v>
      </c>
      <c r="B146" s="74">
        <v>35666</v>
      </c>
      <c r="C146" s="85" t="s">
        <v>26</v>
      </c>
      <c r="D146" s="74">
        <v>35687</v>
      </c>
      <c r="E146" s="3">
        <v>584398</v>
      </c>
      <c r="F146" s="3">
        <v>475</v>
      </c>
      <c r="G146" s="32">
        <v>0.0441</v>
      </c>
      <c r="H146" s="32">
        <v>0.033</v>
      </c>
      <c r="I146" s="35">
        <v>0.02</v>
      </c>
      <c r="J146" s="35">
        <v>0.7519</v>
      </c>
      <c r="K146" s="32">
        <v>2.2793</v>
      </c>
      <c r="L146" s="35">
        <v>3.627</v>
      </c>
      <c r="M146" s="32">
        <v>0.0819</v>
      </c>
      <c r="N146" s="32">
        <v>1.913</v>
      </c>
      <c r="O146" s="32">
        <v>2.517</v>
      </c>
      <c r="P146" s="32">
        <v>5.049</v>
      </c>
      <c r="Q146" s="35">
        <v>43.21</v>
      </c>
      <c r="R146" s="32">
        <v>5.08298</v>
      </c>
      <c r="S146" s="35">
        <v>71.73</v>
      </c>
      <c r="T146" s="32">
        <v>5.802</v>
      </c>
      <c r="U146" s="76">
        <v>5</v>
      </c>
      <c r="V146" s="76">
        <v>253</v>
      </c>
      <c r="W146" s="32">
        <v>0.1136</v>
      </c>
      <c r="X146" s="32">
        <v>5.211</v>
      </c>
      <c r="Y146" s="32">
        <v>0.0075</v>
      </c>
      <c r="Z146" s="32">
        <v>2.285</v>
      </c>
      <c r="AA146" s="11">
        <v>-7.198625461713605</v>
      </c>
      <c r="AB146" s="32">
        <f t="shared" si="46"/>
        <v>5.9063</v>
      </c>
      <c r="AC146" s="34">
        <f t="shared" si="47"/>
        <v>1.575</v>
      </c>
      <c r="AD146" s="34">
        <f t="shared" si="48"/>
        <v>1.2000000000000002</v>
      </c>
      <c r="AE146" s="34">
        <f t="shared" si="49"/>
        <v>2.2222222222222223</v>
      </c>
      <c r="AF146" s="34">
        <f t="shared" si="50"/>
        <v>107.41428571428571</v>
      </c>
      <c r="AG146" s="34">
        <f t="shared" si="51"/>
        <v>162.80714285714288</v>
      </c>
      <c r="AH146" s="34">
        <f t="shared" si="52"/>
        <v>259.07142857142856</v>
      </c>
      <c r="AI146" s="34">
        <f t="shared" si="53"/>
        <v>7.925806451612904</v>
      </c>
      <c r="AJ146" s="34">
        <f t="shared" si="54"/>
        <v>49.05128205128205</v>
      </c>
      <c r="AK146" s="34">
        <f t="shared" si="55"/>
        <v>125.85</v>
      </c>
      <c r="AL146" s="34">
        <f t="shared" si="56"/>
        <v>420.75</v>
      </c>
      <c r="AM146" s="34">
        <f t="shared" si="57"/>
        <v>1878.695652173913</v>
      </c>
      <c r="AN146" s="34">
        <f t="shared" si="58"/>
        <v>317.68625000000003</v>
      </c>
      <c r="AO146" s="34">
        <f t="shared" si="59"/>
        <v>2049.4285714285716</v>
      </c>
      <c r="AP146" s="34">
        <f t="shared" si="42"/>
        <v>10.993548387096775</v>
      </c>
      <c r="AQ146" s="34">
        <f t="shared" si="43"/>
        <v>325.6875</v>
      </c>
      <c r="AR146" s="34">
        <f t="shared" si="44"/>
        <v>0.23809523809523808</v>
      </c>
      <c r="AS146" s="34">
        <f t="shared" si="45"/>
        <v>70.3076923076923</v>
      </c>
      <c r="AT146" s="34">
        <f t="shared" si="60"/>
        <v>1.57761126969935</v>
      </c>
      <c r="AU146" s="34">
        <f t="shared" si="61"/>
        <v>421.87857142857143</v>
      </c>
      <c r="AV146" s="31">
        <f t="shared" si="66"/>
        <v>2637.154077082338</v>
      </c>
      <c r="AW146" s="31">
        <f t="shared" si="62"/>
        <v>2626.18625</v>
      </c>
      <c r="AX146" s="31">
        <f t="shared" si="63"/>
        <v>1.0041763325363302</v>
      </c>
      <c r="AY146" s="31">
        <f t="shared" si="64"/>
        <v>-151.83931577480507</v>
      </c>
      <c r="AZ146" s="31">
        <f t="shared" si="65"/>
        <v>0.9166924275210784</v>
      </c>
      <c r="BA146" s="78"/>
    </row>
    <row r="147" spans="1:53" ht="12.75">
      <c r="A147" t="s">
        <v>98</v>
      </c>
      <c r="B147" s="74">
        <v>35687</v>
      </c>
      <c r="C147" s="85" t="s">
        <v>26</v>
      </c>
      <c r="D147" s="74">
        <v>35694</v>
      </c>
      <c r="E147" s="3">
        <v>584399</v>
      </c>
      <c r="F147" s="3">
        <v>1450</v>
      </c>
      <c r="G147" s="32">
        <v>0.006</v>
      </c>
      <c r="H147" s="32">
        <v>0.0061</v>
      </c>
      <c r="I147" s="35">
        <v>0.02</v>
      </c>
      <c r="J147" s="35">
        <v>0.181</v>
      </c>
      <c r="K147" s="32">
        <v>0.0976</v>
      </c>
      <c r="L147" s="35">
        <v>0.074</v>
      </c>
      <c r="M147" s="32">
        <v>0.005</v>
      </c>
      <c r="N147" s="32">
        <v>0.3497</v>
      </c>
      <c r="O147" s="32">
        <v>0.3091</v>
      </c>
      <c r="P147" s="32">
        <v>0.9878</v>
      </c>
      <c r="Q147" s="32">
        <v>8.225</v>
      </c>
      <c r="R147" s="32">
        <v>0.876255</v>
      </c>
      <c r="S147" s="32">
        <v>14.9803</v>
      </c>
      <c r="T147" s="32">
        <v>6.396</v>
      </c>
      <c r="U147" s="76">
        <v>5</v>
      </c>
      <c r="V147" s="76">
        <v>55</v>
      </c>
      <c r="W147" s="32">
        <v>0.05</v>
      </c>
      <c r="X147" s="32">
        <v>0.9576</v>
      </c>
      <c r="Y147" s="32">
        <v>0.0028</v>
      </c>
      <c r="Z147" s="32">
        <v>0.9484</v>
      </c>
      <c r="AA147" s="11">
        <v>-10.074173796693927</v>
      </c>
      <c r="AB147" s="32">
        <f t="shared" si="46"/>
        <v>0.1716</v>
      </c>
      <c r="AC147" s="34">
        <f t="shared" si="47"/>
        <v>0.2142857142857143</v>
      </c>
      <c r="AD147" s="34">
        <f t="shared" si="48"/>
        <v>0.22181818181818183</v>
      </c>
      <c r="AE147" s="34">
        <f t="shared" si="49"/>
        <v>2.2222222222222223</v>
      </c>
      <c r="AF147" s="34">
        <f t="shared" si="50"/>
        <v>25.857142857142858</v>
      </c>
      <c r="AG147" s="34">
        <f t="shared" si="51"/>
        <v>6.971428571428572</v>
      </c>
      <c r="AH147" s="34">
        <f t="shared" si="52"/>
        <v>5.285714285714285</v>
      </c>
      <c r="AI147" s="34">
        <f t="shared" si="53"/>
        <v>0.4838709677419355</v>
      </c>
      <c r="AJ147" s="34">
        <f t="shared" si="54"/>
        <v>8.966666666666667</v>
      </c>
      <c r="AK147" s="34">
        <f t="shared" si="55"/>
        <v>15.455</v>
      </c>
      <c r="AL147" s="34">
        <f t="shared" si="56"/>
        <v>82.31666666666666</v>
      </c>
      <c r="AM147" s="34">
        <f t="shared" si="57"/>
        <v>357.6086956521739</v>
      </c>
      <c r="AN147" s="34">
        <f t="shared" si="58"/>
        <v>54.7659375</v>
      </c>
      <c r="AO147" s="34">
        <f t="shared" si="59"/>
        <v>428.00857142857143</v>
      </c>
      <c r="AP147" s="34">
        <f t="shared" si="42"/>
        <v>4.838709677419355</v>
      </c>
      <c r="AQ147" s="34">
        <f t="shared" si="43"/>
        <v>59.85</v>
      </c>
      <c r="AR147" s="34">
        <f t="shared" si="44"/>
        <v>0.08888888888888889</v>
      </c>
      <c r="AS147" s="34">
        <f t="shared" si="45"/>
        <v>29.181538461538462</v>
      </c>
      <c r="AT147" s="34">
        <f t="shared" si="60"/>
        <v>0.40179081084893997</v>
      </c>
      <c r="AU147" s="34">
        <f t="shared" si="61"/>
        <v>12.257142857142856</v>
      </c>
      <c r="AV147" s="31">
        <f t="shared" si="66"/>
        <v>471.31845755693575</v>
      </c>
      <c r="AW147" s="31">
        <f t="shared" si="62"/>
        <v>488.0602232142857</v>
      </c>
      <c r="AX147" s="31">
        <f t="shared" si="63"/>
        <v>0.9656973363920309</v>
      </c>
      <c r="AY147" s="31">
        <f t="shared" si="64"/>
        <v>-23.71319422877849</v>
      </c>
      <c r="AZ147" s="31">
        <f t="shared" si="65"/>
        <v>0.8355176029736444</v>
      </c>
      <c r="BA147" s="78"/>
    </row>
    <row r="148" spans="1:53" ht="12.75">
      <c r="A148" t="s">
        <v>99</v>
      </c>
      <c r="B148" s="74">
        <v>35694</v>
      </c>
      <c r="C148" s="85" t="s">
        <v>26</v>
      </c>
      <c r="D148" s="74">
        <v>35701</v>
      </c>
      <c r="E148" s="3">
        <v>584400</v>
      </c>
      <c r="F148" s="3">
        <v>25</v>
      </c>
      <c r="G148" s="32">
        <v>0.0852</v>
      </c>
      <c r="H148" s="32">
        <v>0.0567</v>
      </c>
      <c r="I148" s="35">
        <v>0.02819</v>
      </c>
      <c r="J148" s="35">
        <v>1.287</v>
      </c>
      <c r="K148" s="32">
        <v>4.3443</v>
      </c>
      <c r="L148" s="35">
        <v>11.009</v>
      </c>
      <c r="M148" s="32">
        <v>0.0075</v>
      </c>
      <c r="N148" s="32">
        <v>2.464</v>
      </c>
      <c r="O148" s="32">
        <v>4.335</v>
      </c>
      <c r="P148" s="32">
        <v>2.319</v>
      </c>
      <c r="Q148" s="32">
        <v>16.79</v>
      </c>
      <c r="R148" s="35">
        <v>7.55</v>
      </c>
      <c r="S148" s="32">
        <v>8.34564</v>
      </c>
      <c r="T148" s="5"/>
      <c r="U148" s="87"/>
      <c r="V148" s="76"/>
      <c r="W148" s="32">
        <v>0.05</v>
      </c>
      <c r="X148" s="9">
        <v>8.221</v>
      </c>
      <c r="Y148" s="32">
        <v>0.0171</v>
      </c>
      <c r="Z148" s="38">
        <v>4.134</v>
      </c>
      <c r="AA148" s="6"/>
      <c r="AB148" s="32">
        <f t="shared" si="46"/>
        <v>15.3533</v>
      </c>
      <c r="AC148" s="34">
        <f t="shared" si="47"/>
        <v>3.0428571428571427</v>
      </c>
      <c r="AD148" s="34">
        <f t="shared" si="48"/>
        <v>2.061818181818182</v>
      </c>
      <c r="AE148" s="34">
        <f t="shared" si="49"/>
        <v>3.132222222222222</v>
      </c>
      <c r="AF148" s="34">
        <f t="shared" si="50"/>
        <v>183.85714285714286</v>
      </c>
      <c r="AG148" s="34">
        <f t="shared" si="51"/>
        <v>310.3071428571428</v>
      </c>
      <c r="AH148" s="34">
        <f t="shared" si="52"/>
        <v>786.3571428571429</v>
      </c>
      <c r="AI148" s="34">
        <f t="shared" si="53"/>
        <v>0.7258064516129031</v>
      </c>
      <c r="AJ148" s="34">
        <f t="shared" si="54"/>
        <v>63.17948717948718</v>
      </c>
      <c r="AK148" s="34">
        <f t="shared" si="55"/>
        <v>216.75</v>
      </c>
      <c r="AL148" s="34">
        <f t="shared" si="56"/>
        <v>193.25</v>
      </c>
      <c r="AM148" s="34">
        <f t="shared" si="57"/>
        <v>730</v>
      </c>
      <c r="AN148" s="34">
        <f t="shared" si="58"/>
        <v>471.875</v>
      </c>
      <c r="AO148" s="34">
        <f t="shared" si="59"/>
        <v>238.44685714285714</v>
      </c>
      <c r="AP148" s="34">
        <f t="shared" si="42"/>
        <v>4.838709677419355</v>
      </c>
      <c r="AQ148" s="34">
        <f t="shared" si="43"/>
        <v>513.8125</v>
      </c>
      <c r="AR148" s="34">
        <f t="shared" si="44"/>
        <v>0.5428571428571429</v>
      </c>
      <c r="AS148" s="34">
        <f t="shared" si="45"/>
        <v>127.2</v>
      </c>
      <c r="AT148" s="34"/>
      <c r="AU148" s="34">
        <f t="shared" si="61"/>
        <v>1096.6642857142856</v>
      </c>
      <c r="AV148" s="31">
        <f t="shared" si="66"/>
        <v>1513.48663003663</v>
      </c>
      <c r="AW148" s="31">
        <f t="shared" si="62"/>
        <v>1496.679</v>
      </c>
      <c r="AX148" s="31">
        <f t="shared" si="63"/>
        <v>1.0112299497999437</v>
      </c>
      <c r="AY148" s="31">
        <f t="shared" si="64"/>
        <v>-293.4995128205128</v>
      </c>
      <c r="AZ148" s="31">
        <f t="shared" si="65"/>
        <v>3.0614788080962034</v>
      </c>
      <c r="BA148" s="78"/>
    </row>
    <row r="149" spans="1:53" ht="12.75">
      <c r="A149" t="s">
        <v>100</v>
      </c>
      <c r="B149" s="74">
        <v>35701</v>
      </c>
      <c r="C149" s="85" t="s">
        <v>26</v>
      </c>
      <c r="D149" s="74">
        <v>35708</v>
      </c>
      <c r="E149" s="3">
        <v>584401</v>
      </c>
      <c r="F149" s="3">
        <v>1775</v>
      </c>
      <c r="G149" s="32">
        <v>0.0318</v>
      </c>
      <c r="H149" s="32">
        <v>0.0143</v>
      </c>
      <c r="I149" s="35">
        <v>0.02</v>
      </c>
      <c r="J149" s="35">
        <v>0.1593</v>
      </c>
      <c r="K149" s="32">
        <v>0.977</v>
      </c>
      <c r="L149" s="35">
        <v>1.25</v>
      </c>
      <c r="M149" s="32">
        <v>0.005</v>
      </c>
      <c r="N149" s="32">
        <v>0.7541</v>
      </c>
      <c r="O149" s="32">
        <v>0.946</v>
      </c>
      <c r="P149" s="32">
        <v>2.001</v>
      </c>
      <c r="Q149" s="32">
        <v>14.86</v>
      </c>
      <c r="R149" s="32">
        <v>2.74646</v>
      </c>
      <c r="S149" s="32">
        <v>26.1197</v>
      </c>
      <c r="T149" s="32">
        <v>5.701</v>
      </c>
      <c r="U149" s="76">
        <v>7</v>
      </c>
      <c r="V149" s="76">
        <v>102</v>
      </c>
      <c r="W149" s="32">
        <v>0.05</v>
      </c>
      <c r="X149" s="32">
        <v>2.79</v>
      </c>
      <c r="Y149" s="32">
        <v>0.0036</v>
      </c>
      <c r="Z149" s="32">
        <v>1.984</v>
      </c>
      <c r="AA149" s="11">
        <v>-4.615779143927254</v>
      </c>
      <c r="AB149" s="32">
        <f t="shared" si="46"/>
        <v>2.227</v>
      </c>
      <c r="AC149" s="34">
        <f t="shared" si="47"/>
        <v>1.1357142857142857</v>
      </c>
      <c r="AD149" s="34">
        <f t="shared" si="48"/>
        <v>0.5199999999999999</v>
      </c>
      <c r="AE149" s="34">
        <f t="shared" si="49"/>
        <v>2.2222222222222223</v>
      </c>
      <c r="AF149" s="34">
        <f t="shared" si="50"/>
        <v>22.757142857142856</v>
      </c>
      <c r="AG149" s="34">
        <f t="shared" si="51"/>
        <v>69.78571428571428</v>
      </c>
      <c r="AH149" s="34">
        <f t="shared" si="52"/>
        <v>89.28571428571429</v>
      </c>
      <c r="AI149" s="34">
        <f t="shared" si="53"/>
        <v>0.4838709677419355</v>
      </c>
      <c r="AJ149" s="34">
        <f t="shared" si="54"/>
        <v>19.335897435897436</v>
      </c>
      <c r="AK149" s="34">
        <f t="shared" si="55"/>
        <v>47.3</v>
      </c>
      <c r="AL149" s="34">
        <f t="shared" si="56"/>
        <v>166.74999999999997</v>
      </c>
      <c r="AM149" s="34">
        <f t="shared" si="57"/>
        <v>646.0869565217391</v>
      </c>
      <c r="AN149" s="34">
        <f t="shared" si="58"/>
        <v>171.65375</v>
      </c>
      <c r="AO149" s="34">
        <f t="shared" si="59"/>
        <v>746.2771428571428</v>
      </c>
      <c r="AP149" s="34">
        <f t="shared" si="42"/>
        <v>4.838709677419355</v>
      </c>
      <c r="AQ149" s="34">
        <f t="shared" si="43"/>
        <v>174.375</v>
      </c>
      <c r="AR149" s="34">
        <f t="shared" si="44"/>
        <v>0.11428571428571428</v>
      </c>
      <c r="AS149" s="34">
        <f t="shared" si="45"/>
        <v>61.04615384615385</v>
      </c>
      <c r="AT149" s="34">
        <f t="shared" si="60"/>
        <v>1.9906733389871887</v>
      </c>
      <c r="AU149" s="34">
        <f t="shared" si="61"/>
        <v>159.07142857142856</v>
      </c>
      <c r="AV149" s="31">
        <f t="shared" si="66"/>
        <v>949.2585682433509</v>
      </c>
      <c r="AW149" s="31">
        <f t="shared" si="62"/>
        <v>1007.2166071428571</v>
      </c>
      <c r="AX149" s="31">
        <f t="shared" si="63"/>
        <v>0.9424572247037167</v>
      </c>
      <c r="AY149" s="31">
        <f t="shared" si="64"/>
        <v>-127.74375318522061</v>
      </c>
      <c r="AZ149" s="31">
        <f t="shared" si="65"/>
        <v>0.8657466769626324</v>
      </c>
      <c r="BA149" s="78"/>
    </row>
    <row r="150" spans="1:53" ht="12.75">
      <c r="A150" t="s">
        <v>101</v>
      </c>
      <c r="B150" s="74">
        <v>35708</v>
      </c>
      <c r="C150" s="85" t="s">
        <v>26</v>
      </c>
      <c r="D150" s="74">
        <v>35715</v>
      </c>
      <c r="E150" s="3">
        <v>584402</v>
      </c>
      <c r="F150" s="3">
        <v>2550</v>
      </c>
      <c r="G150" s="32">
        <v>0.0138</v>
      </c>
      <c r="H150" s="32">
        <v>0.0056</v>
      </c>
      <c r="I150" s="35">
        <v>0.02</v>
      </c>
      <c r="J150" s="35">
        <v>0.1033</v>
      </c>
      <c r="K150" s="32">
        <v>0.92</v>
      </c>
      <c r="L150" s="35">
        <v>0.758</v>
      </c>
      <c r="M150" s="32">
        <v>0.005</v>
      </c>
      <c r="N150" s="32">
        <v>0.5086</v>
      </c>
      <c r="O150" s="32">
        <v>0.6031</v>
      </c>
      <c r="P150" s="32">
        <v>1.228</v>
      </c>
      <c r="Q150" s="32">
        <v>9.954</v>
      </c>
      <c r="R150" s="32">
        <v>1.8425</v>
      </c>
      <c r="S150" s="32">
        <v>17.8656</v>
      </c>
      <c r="T150" s="32">
        <v>5.487</v>
      </c>
      <c r="U150" s="76">
        <v>7</v>
      </c>
      <c r="V150" s="76">
        <v>68</v>
      </c>
      <c r="W150" s="32">
        <v>0.05</v>
      </c>
      <c r="X150" s="32">
        <v>1.896</v>
      </c>
      <c r="Y150" s="32">
        <v>0.0033</v>
      </c>
      <c r="Z150" s="32">
        <v>1.103</v>
      </c>
      <c r="AA150" s="11">
        <v>-6.893256812324737</v>
      </c>
      <c r="AB150" s="32">
        <f t="shared" si="46"/>
        <v>1.678</v>
      </c>
      <c r="AC150" s="34">
        <f t="shared" si="47"/>
        <v>0.4928571428571429</v>
      </c>
      <c r="AD150" s="34">
        <f t="shared" si="48"/>
        <v>0.20363636363636362</v>
      </c>
      <c r="AE150" s="34">
        <f t="shared" si="49"/>
        <v>2.2222222222222223</v>
      </c>
      <c r="AF150" s="34">
        <f t="shared" si="50"/>
        <v>14.757142857142858</v>
      </c>
      <c r="AG150" s="34">
        <f t="shared" si="51"/>
        <v>65.71428571428571</v>
      </c>
      <c r="AH150" s="34">
        <f t="shared" si="52"/>
        <v>54.142857142857146</v>
      </c>
      <c r="AI150" s="34">
        <f t="shared" si="53"/>
        <v>0.4838709677419355</v>
      </c>
      <c r="AJ150" s="34">
        <f t="shared" si="54"/>
        <v>13.041025641025643</v>
      </c>
      <c r="AK150" s="34">
        <f t="shared" si="55"/>
        <v>30.154999999999998</v>
      </c>
      <c r="AL150" s="34">
        <f t="shared" si="56"/>
        <v>102.33333333333333</v>
      </c>
      <c r="AM150" s="34">
        <f t="shared" si="57"/>
        <v>432.78260869565224</v>
      </c>
      <c r="AN150" s="34">
        <f t="shared" si="58"/>
        <v>115.15625</v>
      </c>
      <c r="AO150" s="34">
        <f t="shared" si="59"/>
        <v>510.4457142857143</v>
      </c>
      <c r="AP150" s="34">
        <f t="shared" si="42"/>
        <v>4.838709677419355</v>
      </c>
      <c r="AQ150" s="34">
        <f t="shared" si="43"/>
        <v>118.5</v>
      </c>
      <c r="AR150" s="34">
        <f t="shared" si="44"/>
        <v>0.10476190476190475</v>
      </c>
      <c r="AS150" s="34">
        <f t="shared" si="45"/>
        <v>33.93846153846154</v>
      </c>
      <c r="AT150" s="34">
        <f t="shared" si="60"/>
        <v>3.258367010020087</v>
      </c>
      <c r="AU150" s="34">
        <f t="shared" si="61"/>
        <v>119.85714285714286</v>
      </c>
      <c r="AV150" s="31">
        <f t="shared" si="66"/>
        <v>644.026253384297</v>
      </c>
      <c r="AW150" s="31">
        <f t="shared" si="62"/>
        <v>679.7448214285714</v>
      </c>
      <c r="AX150" s="31">
        <f t="shared" si="63"/>
        <v>0.9474529751190935</v>
      </c>
      <c r="AY150" s="31">
        <f t="shared" si="64"/>
        <v>-101.43285375856021</v>
      </c>
      <c r="AZ150" s="31">
        <f t="shared" si="65"/>
        <v>0.8478523701609701</v>
      </c>
      <c r="BA150" s="78"/>
    </row>
    <row r="151" spans="1:53" ht="12.75">
      <c r="A151" t="s">
        <v>102</v>
      </c>
      <c r="B151" s="74">
        <v>35715</v>
      </c>
      <c r="C151" s="85" t="s">
        <v>26</v>
      </c>
      <c r="D151" s="74">
        <v>35722</v>
      </c>
      <c r="E151" s="3">
        <v>584403</v>
      </c>
      <c r="F151" s="3">
        <v>4500</v>
      </c>
      <c r="G151" s="32">
        <v>0.0095</v>
      </c>
      <c r="H151" s="32">
        <v>0.002</v>
      </c>
      <c r="I151" s="35">
        <v>0.02</v>
      </c>
      <c r="J151" s="35">
        <v>0.056</v>
      </c>
      <c r="K151" s="32">
        <v>0.0181</v>
      </c>
      <c r="L151" s="35">
        <v>0.251</v>
      </c>
      <c r="M151" s="32">
        <v>0.005</v>
      </c>
      <c r="N151" s="32">
        <v>0.2381</v>
      </c>
      <c r="O151" s="32">
        <v>0.01</v>
      </c>
      <c r="P151" s="32">
        <v>0.0873</v>
      </c>
      <c r="Q151" s="32">
        <v>0.2436</v>
      </c>
      <c r="R151" s="32">
        <v>0.42752</v>
      </c>
      <c r="S151" s="32">
        <v>0.628223</v>
      </c>
      <c r="T151" s="32">
        <v>4.777</v>
      </c>
      <c r="U151" s="76">
        <v>7</v>
      </c>
      <c r="V151" s="76">
        <v>11</v>
      </c>
      <c r="W151" s="32">
        <v>0.05</v>
      </c>
      <c r="X151" s="32">
        <v>0.4782</v>
      </c>
      <c r="Y151" s="32">
        <v>0.002</v>
      </c>
      <c r="Z151" s="32">
        <v>0.782</v>
      </c>
      <c r="AA151" s="32">
        <v>-8.904969354014066</v>
      </c>
      <c r="AB151" s="32">
        <f t="shared" si="46"/>
        <v>0.2691</v>
      </c>
      <c r="AC151" s="34">
        <f t="shared" si="47"/>
        <v>0.3392857142857143</v>
      </c>
      <c r="AD151" s="34">
        <f t="shared" si="48"/>
        <v>0.07272727272727272</v>
      </c>
      <c r="AE151" s="34">
        <f t="shared" si="49"/>
        <v>2.2222222222222223</v>
      </c>
      <c r="AF151" s="34">
        <f t="shared" si="50"/>
        <v>8</v>
      </c>
      <c r="AG151" s="34">
        <f t="shared" si="51"/>
        <v>1.292857142857143</v>
      </c>
      <c r="AH151" s="34">
        <f t="shared" si="52"/>
        <v>17.92857142857143</v>
      </c>
      <c r="AI151" s="34">
        <f t="shared" si="53"/>
        <v>0.4838709677419355</v>
      </c>
      <c r="AJ151" s="34">
        <f t="shared" si="54"/>
        <v>6.105128205128206</v>
      </c>
      <c r="AK151" s="34">
        <f t="shared" si="55"/>
        <v>0.5</v>
      </c>
      <c r="AL151" s="34">
        <f t="shared" si="56"/>
        <v>7.275</v>
      </c>
      <c r="AM151" s="34">
        <f t="shared" si="57"/>
        <v>10.591304347826087</v>
      </c>
      <c r="AN151" s="34">
        <f t="shared" si="58"/>
        <v>26.720000000000002</v>
      </c>
      <c r="AO151" s="34">
        <f t="shared" si="59"/>
        <v>17.949228571428574</v>
      </c>
      <c r="AP151" s="34">
        <f t="shared" si="42"/>
        <v>4.838709677419355</v>
      </c>
      <c r="AQ151" s="34">
        <f t="shared" si="43"/>
        <v>29.8875</v>
      </c>
      <c r="AR151" s="34">
        <f t="shared" si="44"/>
        <v>0.06349206349206349</v>
      </c>
      <c r="AS151" s="34">
        <f t="shared" si="45"/>
        <v>24.061538461538465</v>
      </c>
      <c r="AT151" s="34">
        <f t="shared" si="60"/>
        <v>16.71090614310707</v>
      </c>
      <c r="AU151" s="34">
        <f t="shared" si="61"/>
        <v>19.221428571428575</v>
      </c>
      <c r="AV151" s="31">
        <f t="shared" si="66"/>
        <v>25.764289695811435</v>
      </c>
      <c r="AW151" s="31">
        <f t="shared" si="62"/>
        <v>62.59780000000001</v>
      </c>
      <c r="AX151" s="31">
        <f t="shared" si="63"/>
        <v>0.4115845875703528</v>
      </c>
      <c r="AY151" s="31">
        <f t="shared" si="64"/>
        <v>-38.126367447045716</v>
      </c>
      <c r="AZ151" s="31">
        <f t="shared" si="65"/>
        <v>0.5900701696275256</v>
      </c>
      <c r="BA151" s="78"/>
    </row>
    <row r="152" spans="1:53" ht="12.75">
      <c r="A152" t="s">
        <v>103</v>
      </c>
      <c r="B152" s="74">
        <v>35722</v>
      </c>
      <c r="C152" s="85" t="s">
        <v>26</v>
      </c>
      <c r="D152" s="74">
        <v>35729</v>
      </c>
      <c r="E152" s="3">
        <v>584404</v>
      </c>
      <c r="F152" s="3">
        <v>1450</v>
      </c>
      <c r="G152" s="32">
        <v>0.006</v>
      </c>
      <c r="H152" s="32">
        <v>0.0036</v>
      </c>
      <c r="I152" s="35">
        <v>0.02</v>
      </c>
      <c r="J152" s="35">
        <v>0.0846</v>
      </c>
      <c r="K152" s="32">
        <v>0.1327</v>
      </c>
      <c r="L152" s="35">
        <v>0.211</v>
      </c>
      <c r="M152" s="32">
        <v>0.005</v>
      </c>
      <c r="N152" s="32">
        <v>0.5417</v>
      </c>
      <c r="O152" s="32">
        <v>0.3431</v>
      </c>
      <c r="P152" s="32">
        <v>1.159</v>
      </c>
      <c r="Q152" s="32">
        <v>9.279</v>
      </c>
      <c r="R152" s="32">
        <v>1.05536</v>
      </c>
      <c r="S152" s="32">
        <v>17.6122</v>
      </c>
      <c r="T152" s="32">
        <v>5.506</v>
      </c>
      <c r="U152" s="76">
        <v>7</v>
      </c>
      <c r="V152" s="76">
        <v>57</v>
      </c>
      <c r="W152" s="32">
        <v>0.05</v>
      </c>
      <c r="X152" s="32">
        <v>1.08</v>
      </c>
      <c r="Y152" s="32">
        <v>0.002</v>
      </c>
      <c r="Z152" s="32">
        <v>0.6454</v>
      </c>
      <c r="AA152" s="32">
        <v>-4.759540281809184</v>
      </c>
      <c r="AB152" s="32">
        <f t="shared" si="46"/>
        <v>0.3437</v>
      </c>
      <c r="AC152" s="34">
        <f t="shared" si="47"/>
        <v>0.2142857142857143</v>
      </c>
      <c r="AD152" s="34">
        <f t="shared" si="48"/>
        <v>0.1309090909090909</v>
      </c>
      <c r="AE152" s="34">
        <f t="shared" si="49"/>
        <v>2.2222222222222223</v>
      </c>
      <c r="AF152" s="34">
        <f t="shared" si="50"/>
        <v>12.085714285714285</v>
      </c>
      <c r="AG152" s="34">
        <f t="shared" si="51"/>
        <v>9.47857142857143</v>
      </c>
      <c r="AH152" s="34">
        <f t="shared" si="52"/>
        <v>15.071428571428571</v>
      </c>
      <c r="AI152" s="34">
        <f t="shared" si="53"/>
        <v>0.4838709677419355</v>
      </c>
      <c r="AJ152" s="34">
        <f t="shared" si="54"/>
        <v>13.889743589743588</v>
      </c>
      <c r="AK152" s="34">
        <f t="shared" si="55"/>
        <v>17.155</v>
      </c>
      <c r="AL152" s="34">
        <f t="shared" si="56"/>
        <v>96.58333333333334</v>
      </c>
      <c r="AM152" s="34">
        <f t="shared" si="57"/>
        <v>403.4347826086956</v>
      </c>
      <c r="AN152" s="34">
        <f t="shared" si="58"/>
        <v>65.96000000000001</v>
      </c>
      <c r="AO152" s="34">
        <f t="shared" si="59"/>
        <v>503.20571428571435</v>
      </c>
      <c r="AP152" s="34">
        <f t="shared" si="42"/>
        <v>4.838709677419355</v>
      </c>
      <c r="AQ152" s="34">
        <f t="shared" si="43"/>
        <v>67.5</v>
      </c>
      <c r="AR152" s="34">
        <f t="shared" si="44"/>
        <v>0.06349206349206349</v>
      </c>
      <c r="AS152" s="34">
        <f t="shared" si="45"/>
        <v>19.858461538461537</v>
      </c>
      <c r="AT152" s="34">
        <f t="shared" si="60"/>
        <v>3.118889584093936</v>
      </c>
      <c r="AU152" s="34">
        <f t="shared" si="61"/>
        <v>24.55</v>
      </c>
      <c r="AV152" s="31">
        <f t="shared" si="66"/>
        <v>540.541430960344</v>
      </c>
      <c r="AW152" s="31">
        <f t="shared" si="62"/>
        <v>584.2371428571429</v>
      </c>
      <c r="AX152" s="31">
        <f t="shared" si="63"/>
        <v>0.9252089456635534</v>
      </c>
      <c r="AY152" s="31">
        <f t="shared" si="64"/>
        <v>-53.17428332537031</v>
      </c>
      <c r="AZ152" s="31">
        <f t="shared" si="65"/>
        <v>0.8017293348533598</v>
      </c>
      <c r="BA152" s="78"/>
    </row>
    <row r="153" spans="1:53" s="73" customFormat="1" ht="12.75">
      <c r="A153" s="73" t="s">
        <v>104</v>
      </c>
      <c r="B153" s="88">
        <v>35729</v>
      </c>
      <c r="C153" s="89" t="s">
        <v>26</v>
      </c>
      <c r="D153" s="88">
        <v>35736</v>
      </c>
      <c r="E153" s="78">
        <v>584405</v>
      </c>
      <c r="F153" s="78">
        <v>1130</v>
      </c>
      <c r="G153" s="90">
        <v>0.0742</v>
      </c>
      <c r="H153" s="90">
        <v>0.0102</v>
      </c>
      <c r="I153" s="35">
        <v>0.02</v>
      </c>
      <c r="J153" s="41">
        <v>0.1016</v>
      </c>
      <c r="K153" s="90">
        <v>0.3326</v>
      </c>
      <c r="L153" s="41">
        <v>1.109</v>
      </c>
      <c r="M153" s="90">
        <v>0.005</v>
      </c>
      <c r="N153" s="90">
        <v>0.3338</v>
      </c>
      <c r="O153" s="90">
        <v>0.3789</v>
      </c>
      <c r="P153" s="90">
        <v>0.3396</v>
      </c>
      <c r="Q153" s="90">
        <v>2.048</v>
      </c>
      <c r="R153" s="90">
        <v>0.892454</v>
      </c>
      <c r="S153" s="90">
        <v>2.91541</v>
      </c>
      <c r="T153" s="90">
        <v>5.579</v>
      </c>
      <c r="U153" s="91">
        <v>18</v>
      </c>
      <c r="V153" s="91">
        <v>25</v>
      </c>
      <c r="W153" s="32">
        <v>0.05</v>
      </c>
      <c r="X153" s="90">
        <v>0.9153</v>
      </c>
      <c r="Y153" s="90">
        <v>0.002</v>
      </c>
      <c r="Z153" s="90">
        <v>1.705</v>
      </c>
      <c r="AA153" s="90">
        <v>-5.443308410408399</v>
      </c>
      <c r="AB153" s="32">
        <f t="shared" si="46"/>
        <v>1.4416</v>
      </c>
      <c r="AC153" s="34">
        <f t="shared" si="47"/>
        <v>2.65</v>
      </c>
      <c r="AD153" s="34">
        <f t="shared" si="48"/>
        <v>0.37090909090909097</v>
      </c>
      <c r="AE153" s="34">
        <f t="shared" si="49"/>
        <v>2.2222222222222223</v>
      </c>
      <c r="AF153" s="34">
        <f t="shared" si="50"/>
        <v>14.514285714285714</v>
      </c>
      <c r="AG153" s="34">
        <f t="shared" si="51"/>
        <v>23.75714285714286</v>
      </c>
      <c r="AH153" s="34">
        <f t="shared" si="52"/>
        <v>79.21428571428571</v>
      </c>
      <c r="AI153" s="34">
        <f t="shared" si="53"/>
        <v>0.4838709677419355</v>
      </c>
      <c r="AJ153" s="34">
        <f t="shared" si="54"/>
        <v>8.558974358974359</v>
      </c>
      <c r="AK153" s="34">
        <f t="shared" si="55"/>
        <v>18.945</v>
      </c>
      <c r="AL153" s="34">
        <f t="shared" si="56"/>
        <v>28.3</v>
      </c>
      <c r="AM153" s="34">
        <f t="shared" si="57"/>
        <v>89.04347826086958</v>
      </c>
      <c r="AN153" s="34">
        <f t="shared" si="58"/>
        <v>55.778375</v>
      </c>
      <c r="AO153" s="34">
        <f t="shared" si="59"/>
        <v>83.29742857142858</v>
      </c>
      <c r="AP153" s="34">
        <f t="shared" si="42"/>
        <v>4.838709677419355</v>
      </c>
      <c r="AQ153" s="34">
        <f t="shared" si="43"/>
        <v>57.20625</v>
      </c>
      <c r="AR153" s="34">
        <f t="shared" si="44"/>
        <v>0.06349206349206349</v>
      </c>
      <c r="AS153" s="34">
        <f t="shared" si="45"/>
        <v>52.46153846153846</v>
      </c>
      <c r="AT153" s="34">
        <f t="shared" si="60"/>
        <v>2.6363313858253816</v>
      </c>
      <c r="AU153" s="34">
        <f t="shared" si="61"/>
        <v>102.97142857142856</v>
      </c>
      <c r="AV153" s="31">
        <f t="shared" si="66"/>
        <v>168.6045954769868</v>
      </c>
      <c r="AW153" s="31">
        <f t="shared" si="62"/>
        <v>218.2900892857143</v>
      </c>
      <c r="AX153" s="31">
        <f t="shared" si="63"/>
        <v>0.7723877709184707</v>
      </c>
      <c r="AY153" s="31">
        <f t="shared" si="64"/>
        <v>-73.44263666587037</v>
      </c>
      <c r="AZ153" s="31">
        <f t="shared" si="65"/>
        <v>1.0689823177976459</v>
      </c>
      <c r="BA153" s="78"/>
    </row>
    <row r="154" spans="1:45" s="73" customFormat="1" ht="15.75">
      <c r="A154" s="14"/>
      <c r="B154" s="92"/>
      <c r="C154" s="93"/>
      <c r="D154" s="78"/>
      <c r="E154" s="93"/>
      <c r="F154" s="93"/>
      <c r="G154" s="33"/>
      <c r="H154" s="33"/>
      <c r="I154" s="33"/>
      <c r="J154" s="33"/>
      <c r="K154" s="33"/>
      <c r="L154" s="33"/>
      <c r="M154" s="33"/>
      <c r="N154" s="33"/>
      <c r="O154" s="33"/>
      <c r="P154" s="33"/>
      <c r="Q154" s="33"/>
      <c r="R154" s="33"/>
      <c r="S154" s="33"/>
      <c r="T154" s="33"/>
      <c r="U154" s="33"/>
      <c r="V154" s="33"/>
      <c r="W154" s="33"/>
      <c r="X154" s="33"/>
      <c r="Y154" s="33"/>
      <c r="Z154" s="33"/>
      <c r="AA154" s="94"/>
      <c r="AB154" s="78"/>
      <c r="AC154" s="95"/>
      <c r="AD154" s="95"/>
      <c r="AE154" s="95"/>
      <c r="AF154" s="95"/>
      <c r="AG154" s="95"/>
      <c r="AH154" s="95"/>
      <c r="AI154" s="95"/>
      <c r="AJ154" s="95"/>
      <c r="AK154" s="95"/>
      <c r="AL154" s="95"/>
      <c r="AM154" s="95"/>
      <c r="AN154" s="95"/>
      <c r="AO154" s="95"/>
      <c r="AP154" s="95"/>
      <c r="AQ154" s="95"/>
      <c r="AR154" s="95"/>
      <c r="AS154" s="95"/>
    </row>
    <row r="155" spans="1:53" ht="12.75">
      <c r="A155" s="3"/>
      <c r="B155" s="4"/>
      <c r="C155" s="96"/>
      <c r="D155" s="3"/>
      <c r="E155" s="97"/>
      <c r="F155" s="97"/>
      <c r="G155" s="32"/>
      <c r="H155" s="32"/>
      <c r="I155" s="35"/>
      <c r="J155" s="35"/>
      <c r="K155" s="32"/>
      <c r="L155" s="32"/>
      <c r="M155" s="32"/>
      <c r="N155" s="32"/>
      <c r="O155" s="32"/>
      <c r="P155" s="32"/>
      <c r="Q155" s="32"/>
      <c r="R155" s="32"/>
      <c r="S155" s="32"/>
      <c r="T155" s="32"/>
      <c r="U155" s="32"/>
      <c r="V155" s="32"/>
      <c r="W155" s="32"/>
      <c r="X155" s="32"/>
      <c r="Y155" s="32"/>
      <c r="Z155" s="32"/>
      <c r="AA155" s="32"/>
      <c r="AB155" s="3"/>
      <c r="AC155" s="1"/>
      <c r="AD155" s="1"/>
      <c r="AE155" s="1"/>
      <c r="AF155" s="1"/>
      <c r="AG155" s="1"/>
      <c r="AH155" s="1"/>
      <c r="AI155" s="1"/>
      <c r="AJ155" s="1"/>
      <c r="AK155" s="1"/>
      <c r="AL155" s="1"/>
      <c r="AM155" s="1"/>
      <c r="AN155" s="1"/>
      <c r="AO155" s="1"/>
      <c r="AP155" s="1"/>
      <c r="AQ155" s="1"/>
      <c r="AR155" s="1"/>
      <c r="AS155" s="1"/>
      <c r="AW155" s="73"/>
      <c r="AX155" s="73"/>
      <c r="AY155" s="73"/>
      <c r="AZ155" s="73"/>
      <c r="BA155" s="73"/>
    </row>
    <row r="156" spans="1:71" s="8" customFormat="1" ht="12.75">
      <c r="A156" s="69"/>
      <c r="B156" s="79"/>
      <c r="C156" s="98"/>
      <c r="D156" s="98"/>
      <c r="E156" s="54"/>
      <c r="F156" s="54"/>
      <c r="G156" s="23"/>
      <c r="H156" s="23"/>
      <c r="I156" s="27"/>
      <c r="J156" s="27"/>
      <c r="K156" s="23"/>
      <c r="L156" s="23"/>
      <c r="M156" s="23"/>
      <c r="N156" s="55"/>
      <c r="O156" s="23"/>
      <c r="P156" s="23"/>
      <c r="Q156" s="23"/>
      <c r="R156" s="23"/>
      <c r="S156" s="23"/>
      <c r="T156" s="55"/>
      <c r="U156" s="55"/>
      <c r="V156" s="55"/>
      <c r="W156" s="23"/>
      <c r="X156" s="23"/>
      <c r="Y156" s="23"/>
      <c r="Z156" s="23"/>
      <c r="AA156" s="23"/>
      <c r="AB156" s="21"/>
      <c r="AC156" s="23"/>
      <c r="AD156" s="23"/>
      <c r="AE156" s="23"/>
      <c r="AF156" s="23"/>
      <c r="AG156" s="23"/>
      <c r="AH156" s="23"/>
      <c r="AI156" s="23"/>
      <c r="AJ156" s="23"/>
      <c r="AK156" s="23"/>
      <c r="AL156" s="23"/>
      <c r="AM156" s="23"/>
      <c r="AN156" s="23"/>
      <c r="AO156" s="23"/>
      <c r="AP156" s="23"/>
      <c r="AQ156" s="23"/>
      <c r="AR156" s="23"/>
      <c r="AS156" s="23"/>
      <c r="AT156" s="23"/>
      <c r="AU156" s="23"/>
      <c r="AV156" s="56"/>
      <c r="AW156" s="99"/>
      <c r="AX156" s="99"/>
      <c r="AY156" s="100"/>
      <c r="AZ156" s="99"/>
      <c r="BA156" s="73"/>
      <c r="BB156" s="57"/>
      <c r="BC156" s="57"/>
      <c r="BD156" s="24"/>
      <c r="BE156" s="25"/>
      <c r="BF156" s="25"/>
      <c r="BG156" s="25"/>
      <c r="BH156" s="25"/>
      <c r="BI156" s="25"/>
      <c r="BJ156" s="20"/>
      <c r="BK156" s="20"/>
      <c r="BL156" s="20"/>
      <c r="BM156" s="20"/>
      <c r="BN156" s="25"/>
      <c r="BO156" s="25"/>
      <c r="BP156" s="25"/>
      <c r="BQ156" s="25"/>
      <c r="BR156" s="25"/>
      <c r="BS156" s="25"/>
    </row>
    <row r="157" spans="1:53" ht="14.25">
      <c r="A157" s="2"/>
      <c r="B157" s="64"/>
      <c r="C157" s="65"/>
      <c r="D157" s="66"/>
      <c r="E157" s="2"/>
      <c r="F157" s="2"/>
      <c r="G157" s="2"/>
      <c r="H157" s="2"/>
      <c r="I157" s="2"/>
      <c r="J157" s="2"/>
      <c r="K157" s="2"/>
      <c r="L157" s="2"/>
      <c r="M157" s="2"/>
      <c r="N157" s="2"/>
      <c r="O157" s="2"/>
      <c r="P157" s="2"/>
      <c r="Q157" s="2"/>
      <c r="R157" s="2"/>
      <c r="S157" s="2"/>
      <c r="T157" s="2"/>
      <c r="U157" s="2"/>
      <c r="V157" s="2"/>
      <c r="W157" s="2"/>
      <c r="X157" s="2"/>
      <c r="Y157" s="2"/>
      <c r="Z157" s="2"/>
      <c r="AA157" s="101"/>
      <c r="AC157" s="5"/>
      <c r="AD157" s="5"/>
      <c r="AE157" s="5"/>
      <c r="AF157" s="5"/>
      <c r="AG157" s="5"/>
      <c r="AH157" s="5"/>
      <c r="AI157" s="5"/>
      <c r="AJ157" s="5"/>
      <c r="AK157" s="5"/>
      <c r="AL157" s="5"/>
      <c r="AM157" s="5"/>
      <c r="AN157" s="5"/>
      <c r="AO157" s="5"/>
      <c r="AP157" s="5"/>
      <c r="AQ157" s="5"/>
      <c r="AR157" s="5"/>
      <c r="AS157" s="5"/>
      <c r="AW157" s="73"/>
      <c r="AX157" s="73"/>
      <c r="AY157" s="73"/>
      <c r="AZ157" s="73"/>
      <c r="BA157" s="73"/>
    </row>
    <row r="158" spans="1:53" ht="12.75">
      <c r="A158" s="2"/>
      <c r="B158" s="47"/>
      <c r="C158" s="69"/>
      <c r="D158" s="2"/>
      <c r="E158" s="2"/>
      <c r="F158" s="2"/>
      <c r="G158" s="69"/>
      <c r="H158" s="2"/>
      <c r="I158" s="2"/>
      <c r="J158" s="2"/>
      <c r="K158" s="2"/>
      <c r="L158" s="2"/>
      <c r="M158" s="2"/>
      <c r="N158" s="2"/>
      <c r="O158" s="2"/>
      <c r="P158" s="2"/>
      <c r="Q158" s="2"/>
      <c r="R158" s="2"/>
      <c r="S158" s="2"/>
      <c r="U158" s="69"/>
      <c r="V158" s="69"/>
      <c r="W158" s="2"/>
      <c r="X158" s="2"/>
      <c r="Y158" s="2"/>
      <c r="Z158" s="2"/>
      <c r="AA158" s="2"/>
      <c r="AW158" s="73"/>
      <c r="AX158" s="73"/>
      <c r="AY158" s="73"/>
      <c r="AZ158" s="73"/>
      <c r="BA158" s="73"/>
    </row>
    <row r="159" spans="2:71" ht="12.75">
      <c r="B159" s="4"/>
      <c r="C159" s="69"/>
      <c r="D159" s="3"/>
      <c r="W159" s="20"/>
      <c r="X159" s="20"/>
      <c r="Y159" s="20"/>
      <c r="Z159" s="20"/>
      <c r="AA159" s="20"/>
      <c r="AB159" s="20"/>
      <c r="AC159" s="22"/>
      <c r="AD159" s="22"/>
      <c r="AE159" s="22"/>
      <c r="AF159" s="22"/>
      <c r="AG159" s="22"/>
      <c r="AH159" s="22"/>
      <c r="AI159" s="22"/>
      <c r="AJ159" s="22"/>
      <c r="AK159" s="22"/>
      <c r="AL159" s="22"/>
      <c r="AM159" s="22"/>
      <c r="AN159" s="22"/>
      <c r="AO159" s="22"/>
      <c r="AP159" s="22"/>
      <c r="AQ159" s="22"/>
      <c r="AR159" s="22"/>
      <c r="AS159" s="22"/>
      <c r="AT159" s="19"/>
      <c r="AU159" s="19"/>
      <c r="AV159" s="19"/>
      <c r="AW159" s="52"/>
      <c r="AX159" s="52"/>
      <c r="AY159" s="52"/>
      <c r="AZ159" s="52"/>
      <c r="BA159" s="103"/>
      <c r="BB159" s="19"/>
      <c r="BC159" s="19"/>
      <c r="BD159" s="19"/>
      <c r="BE159" s="19"/>
      <c r="BF159" s="19"/>
      <c r="BG159" s="19"/>
      <c r="BH159" s="19"/>
      <c r="BI159" s="19"/>
      <c r="BJ159" s="19"/>
      <c r="BK159" s="19"/>
      <c r="BL159" s="19"/>
      <c r="BM159" s="19"/>
      <c r="BN159" s="19"/>
      <c r="BO159" s="19"/>
      <c r="BP159" s="19"/>
      <c r="BQ159" s="19"/>
      <c r="BR159" s="19"/>
      <c r="BS159" s="19"/>
    </row>
    <row r="160" spans="2:53" ht="12.75">
      <c r="B160" s="4"/>
      <c r="C160" s="69"/>
      <c r="D160" s="3"/>
      <c r="AB160" s="3"/>
      <c r="AC160" s="1"/>
      <c r="AD160" s="1"/>
      <c r="AE160" s="1"/>
      <c r="AF160" s="1"/>
      <c r="AG160" s="1"/>
      <c r="AH160" s="1"/>
      <c r="AI160" s="1"/>
      <c r="AJ160" s="1"/>
      <c r="AK160" s="1"/>
      <c r="AL160" s="1"/>
      <c r="AM160" s="1"/>
      <c r="AN160" s="1"/>
      <c r="AO160" s="1"/>
      <c r="AP160" s="1"/>
      <c r="AQ160" s="1"/>
      <c r="AR160" s="1"/>
      <c r="AS160" s="1"/>
      <c r="AW160" s="73"/>
      <c r="AX160" s="73"/>
      <c r="AY160" s="73"/>
      <c r="AZ160" s="73"/>
      <c r="BA160" s="52"/>
    </row>
    <row r="161" spans="2:53" ht="12.75">
      <c r="B161" s="4"/>
      <c r="C161" s="69"/>
      <c r="D161" s="3"/>
      <c r="AB161" s="3"/>
      <c r="AC161" s="1"/>
      <c r="AD161" s="1"/>
      <c r="AE161" s="1"/>
      <c r="AF161" s="1"/>
      <c r="AG161" s="1"/>
      <c r="AH161" s="1"/>
      <c r="AI161" s="1"/>
      <c r="AJ161" s="1"/>
      <c r="AK161" s="1"/>
      <c r="AL161" s="1"/>
      <c r="AM161" s="1"/>
      <c r="AN161" s="1"/>
      <c r="AO161" s="1"/>
      <c r="AP161" s="1"/>
      <c r="AQ161" s="1"/>
      <c r="AR161" s="1"/>
      <c r="AS161" s="1"/>
      <c r="AW161" s="73"/>
      <c r="AX161" s="73"/>
      <c r="AY161" s="73"/>
      <c r="AZ161" s="73"/>
      <c r="BA161" s="73"/>
    </row>
    <row r="162" spans="2:53" ht="12.75">
      <c r="B162" s="4"/>
      <c r="C162" s="69"/>
      <c r="D162" s="3"/>
      <c r="AB162" s="3"/>
      <c r="AC162" s="1"/>
      <c r="AD162" s="1"/>
      <c r="AE162" s="1"/>
      <c r="AF162" s="1"/>
      <c r="AG162" s="1"/>
      <c r="AH162" s="1"/>
      <c r="AI162" s="1"/>
      <c r="AJ162" s="1"/>
      <c r="AK162" s="1"/>
      <c r="AL162" s="1"/>
      <c r="AM162" s="1"/>
      <c r="AN162" s="1"/>
      <c r="AO162" s="1"/>
      <c r="AP162" s="1"/>
      <c r="AQ162" s="1"/>
      <c r="AR162" s="1"/>
      <c r="AS162" s="1"/>
      <c r="AW162" s="73"/>
      <c r="AX162" s="73"/>
      <c r="AY162" s="73"/>
      <c r="AZ162" s="73"/>
      <c r="BA162" s="73"/>
    </row>
    <row r="163" spans="2:53" ht="12.75">
      <c r="B163" s="4"/>
      <c r="C163" s="69"/>
      <c r="D163" s="3"/>
      <c r="AB163" s="3"/>
      <c r="AC163" s="1"/>
      <c r="AD163" s="1"/>
      <c r="AE163" s="1"/>
      <c r="AF163" s="1"/>
      <c r="AG163" s="1"/>
      <c r="AH163" s="1"/>
      <c r="AI163" s="1"/>
      <c r="AJ163" s="1"/>
      <c r="AK163" s="1"/>
      <c r="AL163" s="1"/>
      <c r="AM163" s="1"/>
      <c r="AN163" s="1"/>
      <c r="AO163" s="1"/>
      <c r="AP163" s="1"/>
      <c r="AQ163" s="1"/>
      <c r="AR163" s="1"/>
      <c r="AS163" s="1"/>
      <c r="AW163" s="73"/>
      <c r="AX163" s="73"/>
      <c r="AY163" s="73"/>
      <c r="AZ163" s="73"/>
      <c r="BA163" s="73"/>
    </row>
    <row r="164" spans="2:53" ht="12.75">
      <c r="B164" s="4"/>
      <c r="C164" s="69"/>
      <c r="D164" s="3"/>
      <c r="AB164" s="3"/>
      <c r="AC164" s="1"/>
      <c r="AD164" s="1"/>
      <c r="AE164" s="1"/>
      <c r="AF164" s="1"/>
      <c r="AG164" s="1"/>
      <c r="AH164" s="1"/>
      <c r="AI164" s="1"/>
      <c r="AJ164" s="1"/>
      <c r="AK164" s="1"/>
      <c r="AL164" s="1"/>
      <c r="AM164" s="1"/>
      <c r="AN164" s="1"/>
      <c r="AO164" s="1"/>
      <c r="AP164" s="1"/>
      <c r="AQ164" s="1"/>
      <c r="AR164" s="1"/>
      <c r="AS164" s="1"/>
      <c r="AW164" s="73"/>
      <c r="AX164" s="73"/>
      <c r="AY164" s="73"/>
      <c r="AZ164" s="73"/>
      <c r="BA164" s="73"/>
    </row>
    <row r="165" spans="2:53" ht="12.75">
      <c r="B165" s="4"/>
      <c r="C165" s="69"/>
      <c r="D165" s="3"/>
      <c r="AB165" s="3"/>
      <c r="AC165" s="1"/>
      <c r="AD165" s="1"/>
      <c r="AE165" s="1"/>
      <c r="AF165" s="1"/>
      <c r="AG165" s="1"/>
      <c r="AH165" s="1"/>
      <c r="AI165" s="1"/>
      <c r="AJ165" s="1"/>
      <c r="AK165" s="1"/>
      <c r="AL165" s="1"/>
      <c r="AM165" s="1"/>
      <c r="AN165" s="1"/>
      <c r="AO165" s="1"/>
      <c r="AP165" s="1"/>
      <c r="AQ165" s="1"/>
      <c r="AR165" s="1"/>
      <c r="AS165" s="1"/>
      <c r="AW165" s="73"/>
      <c r="AX165" s="73"/>
      <c r="AY165" s="73"/>
      <c r="AZ165" s="73"/>
      <c r="BA165" s="73"/>
    </row>
    <row r="166" spans="2:53" ht="12.75">
      <c r="B166" s="4"/>
      <c r="C166" s="69"/>
      <c r="D166" s="3"/>
      <c r="AB166" s="3"/>
      <c r="AC166" s="1"/>
      <c r="AD166" s="1"/>
      <c r="AE166" s="1"/>
      <c r="AF166" s="1"/>
      <c r="AG166" s="1"/>
      <c r="AH166" s="1"/>
      <c r="AI166" s="1"/>
      <c r="AJ166" s="1"/>
      <c r="AK166" s="1"/>
      <c r="AL166" s="1"/>
      <c r="AM166" s="1"/>
      <c r="AN166" s="1"/>
      <c r="AO166" s="1"/>
      <c r="AP166" s="1"/>
      <c r="AQ166" s="1"/>
      <c r="AR166" s="1"/>
      <c r="AS166" s="1"/>
      <c r="AW166" s="73"/>
      <c r="AX166" s="73"/>
      <c r="AY166" s="73"/>
      <c r="AZ166" s="73"/>
      <c r="BA166" s="73"/>
    </row>
    <row r="167" spans="2:53" ht="12.75">
      <c r="B167" s="4"/>
      <c r="C167" s="69"/>
      <c r="D167" s="3"/>
      <c r="AB167" s="3"/>
      <c r="AC167" s="1"/>
      <c r="AD167" s="1"/>
      <c r="AE167" s="1"/>
      <c r="AF167" s="1"/>
      <c r="AG167" s="1"/>
      <c r="AH167" s="1"/>
      <c r="AI167" s="1"/>
      <c r="AJ167" s="1"/>
      <c r="AK167" s="1"/>
      <c r="AL167" s="1"/>
      <c r="AM167" s="1"/>
      <c r="AN167" s="1"/>
      <c r="AO167" s="1"/>
      <c r="AP167" s="1"/>
      <c r="AQ167" s="1"/>
      <c r="AR167" s="1"/>
      <c r="AS167" s="1"/>
      <c r="AW167" s="73"/>
      <c r="AX167" s="73"/>
      <c r="AY167" s="73"/>
      <c r="AZ167" s="73"/>
      <c r="BA167" s="73"/>
    </row>
    <row r="168" spans="2:53" ht="12.75">
      <c r="B168" s="4"/>
      <c r="C168" s="69"/>
      <c r="D168" s="3"/>
      <c r="AB168" s="3"/>
      <c r="AC168" s="1"/>
      <c r="AD168" s="1"/>
      <c r="AE168" s="1"/>
      <c r="AF168" s="1"/>
      <c r="AG168" s="1"/>
      <c r="AH168" s="1"/>
      <c r="AI168" s="1"/>
      <c r="AJ168" s="1"/>
      <c r="AK168" s="1"/>
      <c r="AL168" s="1"/>
      <c r="AM168" s="1"/>
      <c r="AN168" s="1"/>
      <c r="AO168" s="1"/>
      <c r="AP168" s="1"/>
      <c r="AQ168" s="1"/>
      <c r="AR168" s="1"/>
      <c r="AS168" s="1"/>
      <c r="AW168" s="73"/>
      <c r="AX168" s="73"/>
      <c r="AY168" s="73"/>
      <c r="AZ168" s="73"/>
      <c r="BA168" s="73"/>
    </row>
    <row r="169" spans="2:53" ht="12.75">
      <c r="B169" s="4"/>
      <c r="C169" s="69"/>
      <c r="D169" s="3"/>
      <c r="AB169" s="3"/>
      <c r="AC169" s="1"/>
      <c r="AD169" s="1"/>
      <c r="AE169" s="1"/>
      <c r="AF169" s="1"/>
      <c r="AG169" s="1"/>
      <c r="AH169" s="1"/>
      <c r="AI169" s="1"/>
      <c r="AJ169" s="1"/>
      <c r="AK169" s="1"/>
      <c r="AL169" s="1"/>
      <c r="AM169" s="1"/>
      <c r="AN169" s="1"/>
      <c r="AO169" s="1"/>
      <c r="AP169" s="1"/>
      <c r="AQ169" s="1"/>
      <c r="AR169" s="1"/>
      <c r="AS169" s="1"/>
      <c r="AW169" s="73"/>
      <c r="AX169" s="73"/>
      <c r="AY169" s="73"/>
      <c r="AZ169" s="73"/>
      <c r="BA169" s="73"/>
    </row>
    <row r="170" spans="2:53" ht="12.75">
      <c r="B170" s="4"/>
      <c r="C170" s="69"/>
      <c r="D170" s="3"/>
      <c r="AB170" s="3"/>
      <c r="AC170" s="1"/>
      <c r="AD170" s="1"/>
      <c r="AE170" s="1"/>
      <c r="AF170" s="1"/>
      <c r="AG170" s="1"/>
      <c r="AH170" s="1"/>
      <c r="AI170" s="1"/>
      <c r="AJ170" s="1"/>
      <c r="AK170" s="1"/>
      <c r="AL170" s="1"/>
      <c r="AM170" s="1"/>
      <c r="AN170" s="1"/>
      <c r="AO170" s="1"/>
      <c r="AP170" s="1"/>
      <c r="AQ170" s="1"/>
      <c r="AR170" s="1"/>
      <c r="AS170" s="1"/>
      <c r="AW170" s="73"/>
      <c r="AX170" s="73"/>
      <c r="AY170" s="73"/>
      <c r="AZ170" s="73"/>
      <c r="BA170" s="73"/>
    </row>
    <row r="171" spans="2:53" ht="12.75">
      <c r="B171" s="4"/>
      <c r="C171" s="69"/>
      <c r="D171" s="3"/>
      <c r="AB171" s="3"/>
      <c r="AC171" s="1"/>
      <c r="AD171" s="1"/>
      <c r="AE171" s="1"/>
      <c r="AF171" s="1"/>
      <c r="AG171" s="1"/>
      <c r="AH171" s="1"/>
      <c r="AI171" s="1"/>
      <c r="AJ171" s="1"/>
      <c r="AK171" s="1"/>
      <c r="AL171" s="1"/>
      <c r="AM171" s="1"/>
      <c r="AN171" s="1"/>
      <c r="AO171" s="1"/>
      <c r="AP171" s="1"/>
      <c r="AQ171" s="1"/>
      <c r="AR171" s="1"/>
      <c r="AS171" s="1"/>
      <c r="AW171" s="73"/>
      <c r="AX171" s="73"/>
      <c r="AY171" s="73"/>
      <c r="AZ171" s="73"/>
      <c r="BA171" s="73"/>
    </row>
    <row r="172" spans="2:53" ht="12.75">
      <c r="B172" s="4"/>
      <c r="C172" s="69"/>
      <c r="D172" s="3"/>
      <c r="AB172" s="3"/>
      <c r="AC172" s="1"/>
      <c r="AD172" s="1"/>
      <c r="AE172" s="1"/>
      <c r="AF172" s="1"/>
      <c r="AG172" s="1"/>
      <c r="AH172" s="1"/>
      <c r="AI172" s="1"/>
      <c r="AJ172" s="1"/>
      <c r="AK172" s="1"/>
      <c r="AL172" s="1"/>
      <c r="AM172" s="1"/>
      <c r="AN172" s="1"/>
      <c r="AO172" s="1"/>
      <c r="AP172" s="1"/>
      <c r="AQ172" s="1"/>
      <c r="AR172" s="1"/>
      <c r="AS172" s="1"/>
      <c r="AW172" s="73"/>
      <c r="AX172" s="73"/>
      <c r="AY172" s="73"/>
      <c r="AZ172" s="73"/>
      <c r="BA172" s="73"/>
    </row>
    <row r="173" spans="2:53" ht="12.75">
      <c r="B173" s="4"/>
      <c r="C173" s="69"/>
      <c r="D173" s="3"/>
      <c r="AB173" s="3"/>
      <c r="AC173" s="1"/>
      <c r="AD173" s="1"/>
      <c r="AE173" s="1"/>
      <c r="AF173" s="1"/>
      <c r="AG173" s="1"/>
      <c r="AH173" s="1"/>
      <c r="AI173" s="1"/>
      <c r="AJ173" s="1"/>
      <c r="AK173" s="1"/>
      <c r="AL173" s="1"/>
      <c r="AM173" s="1"/>
      <c r="AN173" s="1"/>
      <c r="AO173" s="1"/>
      <c r="AP173" s="1"/>
      <c r="AQ173" s="1"/>
      <c r="AR173" s="1"/>
      <c r="AS173" s="1"/>
      <c r="AW173" s="73"/>
      <c r="AX173" s="73"/>
      <c r="AY173" s="73"/>
      <c r="AZ173" s="73"/>
      <c r="BA173" s="73"/>
    </row>
    <row r="174" spans="2:53" ht="12.75">
      <c r="B174" s="4"/>
      <c r="C174" s="69"/>
      <c r="D174" s="3"/>
      <c r="AB174" s="3"/>
      <c r="AC174" s="1"/>
      <c r="AD174" s="1"/>
      <c r="AE174" s="1"/>
      <c r="AF174" s="1"/>
      <c r="AG174" s="1"/>
      <c r="AH174" s="1"/>
      <c r="AI174" s="1"/>
      <c r="AJ174" s="1"/>
      <c r="AK174" s="1"/>
      <c r="AL174" s="1"/>
      <c r="AM174" s="1"/>
      <c r="AN174" s="1"/>
      <c r="AO174" s="1"/>
      <c r="AP174" s="1"/>
      <c r="AQ174" s="1"/>
      <c r="AR174" s="1"/>
      <c r="AS174" s="1"/>
      <c r="AW174" s="73"/>
      <c r="AX174" s="73"/>
      <c r="AY174" s="73"/>
      <c r="AZ174" s="73"/>
      <c r="BA174" s="73"/>
    </row>
    <row r="175" spans="2:53" ht="12.75">
      <c r="B175" s="4"/>
      <c r="C175" s="69"/>
      <c r="D175" s="3"/>
      <c r="AB175" s="3"/>
      <c r="AC175" s="1"/>
      <c r="AD175" s="1"/>
      <c r="AE175" s="1"/>
      <c r="AF175" s="1"/>
      <c r="AG175" s="1"/>
      <c r="AH175" s="1"/>
      <c r="AI175" s="1"/>
      <c r="AJ175" s="1"/>
      <c r="AK175" s="1"/>
      <c r="AL175" s="1"/>
      <c r="AM175" s="1"/>
      <c r="AN175" s="1"/>
      <c r="AO175" s="1"/>
      <c r="AP175" s="1"/>
      <c r="AQ175" s="1"/>
      <c r="AR175" s="1"/>
      <c r="AS175" s="1"/>
      <c r="AW175" s="73"/>
      <c r="AX175" s="73"/>
      <c r="AY175" s="73"/>
      <c r="AZ175" s="73"/>
      <c r="BA175" s="73"/>
    </row>
    <row r="176" spans="2:53" ht="12.75">
      <c r="B176" s="4"/>
      <c r="C176" s="69"/>
      <c r="D176" s="3"/>
      <c r="AB176" s="3"/>
      <c r="AC176" s="1"/>
      <c r="AD176" s="1"/>
      <c r="AE176" s="1"/>
      <c r="AF176" s="1"/>
      <c r="AG176" s="1"/>
      <c r="AH176" s="1"/>
      <c r="AI176" s="1"/>
      <c r="AJ176" s="1"/>
      <c r="AK176" s="1"/>
      <c r="AL176" s="1"/>
      <c r="AM176" s="1"/>
      <c r="AN176" s="1"/>
      <c r="AO176" s="1"/>
      <c r="AP176" s="1"/>
      <c r="AQ176" s="1"/>
      <c r="AR176" s="1"/>
      <c r="AS176" s="1"/>
      <c r="AW176" s="73"/>
      <c r="AX176" s="73"/>
      <c r="AY176" s="73"/>
      <c r="AZ176" s="73"/>
      <c r="BA176" s="73"/>
    </row>
    <row r="177" spans="2:53" ht="12.75">
      <c r="B177" s="4"/>
      <c r="C177" s="69"/>
      <c r="D177" s="3"/>
      <c r="AB177" s="3"/>
      <c r="AC177" s="1"/>
      <c r="AD177" s="1"/>
      <c r="AE177" s="1"/>
      <c r="AF177" s="1"/>
      <c r="AG177" s="1"/>
      <c r="AH177" s="1"/>
      <c r="AI177" s="1"/>
      <c r="AJ177" s="1"/>
      <c r="AK177" s="1"/>
      <c r="AL177" s="1"/>
      <c r="AM177" s="1"/>
      <c r="AN177" s="1"/>
      <c r="AO177" s="1"/>
      <c r="AP177" s="1"/>
      <c r="AQ177" s="1"/>
      <c r="AR177" s="1"/>
      <c r="AS177" s="1"/>
      <c r="AW177" s="73"/>
      <c r="AX177" s="73"/>
      <c r="AY177" s="73"/>
      <c r="AZ177" s="73"/>
      <c r="BA177" s="73"/>
    </row>
    <row r="178" spans="2:53" ht="12.75">
      <c r="B178" s="4"/>
      <c r="C178" s="69"/>
      <c r="D178" s="3"/>
      <c r="AB178" s="3"/>
      <c r="AC178" s="1"/>
      <c r="AD178" s="1"/>
      <c r="AE178" s="1"/>
      <c r="AF178" s="1"/>
      <c r="AG178" s="1"/>
      <c r="AH178" s="1"/>
      <c r="AI178" s="1"/>
      <c r="AJ178" s="1"/>
      <c r="AK178" s="1"/>
      <c r="AL178" s="1"/>
      <c r="AM178" s="1"/>
      <c r="AN178" s="1"/>
      <c r="AO178" s="1"/>
      <c r="AP178" s="1"/>
      <c r="AQ178" s="1"/>
      <c r="AR178" s="1"/>
      <c r="AS178" s="1"/>
      <c r="AW178" s="73"/>
      <c r="AX178" s="73"/>
      <c r="AY178" s="73"/>
      <c r="AZ178" s="73"/>
      <c r="BA178" s="73"/>
    </row>
    <row r="179" spans="2:45" ht="12.75">
      <c r="B179" s="4"/>
      <c r="C179" s="69"/>
      <c r="D179" s="3"/>
      <c r="AB179" s="3"/>
      <c r="AC179" s="1"/>
      <c r="AD179" s="1"/>
      <c r="AE179" s="1"/>
      <c r="AF179" s="1"/>
      <c r="AG179" s="1"/>
      <c r="AH179" s="1"/>
      <c r="AI179" s="1"/>
      <c r="AJ179" s="1"/>
      <c r="AK179" s="1"/>
      <c r="AL179" s="1"/>
      <c r="AM179" s="1"/>
      <c r="AN179" s="1"/>
      <c r="AO179" s="1"/>
      <c r="AP179" s="1"/>
      <c r="AQ179" s="1"/>
      <c r="AR179" s="1"/>
      <c r="AS179" s="1"/>
    </row>
    <row r="180" spans="2:45" ht="12.75">
      <c r="B180" s="4"/>
      <c r="C180" s="69"/>
      <c r="D180" s="3"/>
      <c r="AB180" s="3"/>
      <c r="AC180" s="1"/>
      <c r="AD180" s="1"/>
      <c r="AE180" s="1"/>
      <c r="AF180" s="1"/>
      <c r="AG180" s="1"/>
      <c r="AH180" s="1"/>
      <c r="AI180" s="1"/>
      <c r="AJ180" s="1"/>
      <c r="AK180" s="1"/>
      <c r="AL180" s="1"/>
      <c r="AM180" s="1"/>
      <c r="AN180" s="1"/>
      <c r="AO180" s="1"/>
      <c r="AP180" s="1"/>
      <c r="AQ180" s="1"/>
      <c r="AR180" s="1"/>
      <c r="AS180" s="1"/>
    </row>
    <row r="181" spans="2:45" ht="12.75">
      <c r="B181" s="4"/>
      <c r="C181" s="69"/>
      <c r="D181" s="3"/>
      <c r="AB181" s="3"/>
      <c r="AC181" s="1"/>
      <c r="AD181" s="1"/>
      <c r="AE181" s="1"/>
      <c r="AF181" s="1"/>
      <c r="AG181" s="1"/>
      <c r="AH181" s="1"/>
      <c r="AI181" s="1"/>
      <c r="AJ181" s="1"/>
      <c r="AK181" s="1"/>
      <c r="AL181" s="1"/>
      <c r="AM181" s="1"/>
      <c r="AN181" s="1"/>
      <c r="AO181" s="1"/>
      <c r="AP181" s="1"/>
      <c r="AQ181" s="1"/>
      <c r="AR181" s="1"/>
      <c r="AS181" s="1"/>
    </row>
    <row r="182" spans="2:45" ht="12.75">
      <c r="B182" s="4"/>
      <c r="C182" s="69"/>
      <c r="D182" s="3"/>
      <c r="AB182" s="3"/>
      <c r="AC182" s="1"/>
      <c r="AD182" s="1"/>
      <c r="AE182" s="1"/>
      <c r="AF182" s="1"/>
      <c r="AG182" s="1"/>
      <c r="AH182" s="1"/>
      <c r="AI182" s="1"/>
      <c r="AJ182" s="1"/>
      <c r="AK182" s="1"/>
      <c r="AL182" s="1"/>
      <c r="AM182" s="1"/>
      <c r="AN182" s="1"/>
      <c r="AO182" s="1"/>
      <c r="AP182" s="1"/>
      <c r="AQ182" s="1"/>
      <c r="AR182" s="1"/>
      <c r="AS182" s="1"/>
    </row>
    <row r="183" spans="2:45" ht="12.75">
      <c r="B183" s="4"/>
      <c r="C183" s="69"/>
      <c r="D183" s="3"/>
      <c r="AB183" s="3"/>
      <c r="AC183" s="1"/>
      <c r="AD183" s="1"/>
      <c r="AE183" s="1"/>
      <c r="AF183" s="1"/>
      <c r="AG183" s="1"/>
      <c r="AH183" s="1"/>
      <c r="AI183" s="1"/>
      <c r="AJ183" s="1"/>
      <c r="AK183" s="1"/>
      <c r="AL183" s="1"/>
      <c r="AM183" s="1"/>
      <c r="AN183" s="1"/>
      <c r="AO183" s="1"/>
      <c r="AP183" s="1"/>
      <c r="AQ183" s="1"/>
      <c r="AR183" s="1"/>
      <c r="AS183" s="1"/>
    </row>
    <row r="184" spans="2:45" ht="12.75">
      <c r="B184" s="4"/>
      <c r="C184" s="69"/>
      <c r="D184" s="3"/>
      <c r="AB184" s="3"/>
      <c r="AC184" s="1"/>
      <c r="AD184" s="1"/>
      <c r="AE184" s="1"/>
      <c r="AF184" s="1"/>
      <c r="AG184" s="1"/>
      <c r="AH184" s="1"/>
      <c r="AI184" s="1"/>
      <c r="AJ184" s="1"/>
      <c r="AK184" s="1"/>
      <c r="AL184" s="1"/>
      <c r="AM184" s="1"/>
      <c r="AN184" s="1"/>
      <c r="AO184" s="1"/>
      <c r="AP184" s="1"/>
      <c r="AQ184" s="1"/>
      <c r="AR184" s="1"/>
      <c r="AS184" s="1"/>
    </row>
    <row r="185" spans="2:45" ht="12.75">
      <c r="B185" s="4"/>
      <c r="C185" s="69"/>
      <c r="D185" s="3"/>
      <c r="AB185" s="3"/>
      <c r="AC185" s="1"/>
      <c r="AD185" s="1"/>
      <c r="AE185" s="1"/>
      <c r="AF185" s="1"/>
      <c r="AG185" s="1"/>
      <c r="AH185" s="1"/>
      <c r="AI185" s="1"/>
      <c r="AJ185" s="1"/>
      <c r="AK185" s="1"/>
      <c r="AL185" s="1"/>
      <c r="AM185" s="1"/>
      <c r="AN185" s="1"/>
      <c r="AO185" s="1"/>
      <c r="AP185" s="1"/>
      <c r="AQ185" s="1"/>
      <c r="AR185" s="1"/>
      <c r="AS185" s="1"/>
    </row>
    <row r="186" spans="2:45" ht="12.75">
      <c r="B186" s="4"/>
      <c r="C186" s="69"/>
      <c r="D186" s="3"/>
      <c r="AB186" s="3"/>
      <c r="AC186" s="1"/>
      <c r="AD186" s="1"/>
      <c r="AE186" s="1"/>
      <c r="AF186" s="1"/>
      <c r="AG186" s="1"/>
      <c r="AH186" s="1"/>
      <c r="AI186" s="1"/>
      <c r="AJ186" s="1"/>
      <c r="AK186" s="1"/>
      <c r="AL186" s="1"/>
      <c r="AM186" s="1"/>
      <c r="AN186" s="1"/>
      <c r="AO186" s="1"/>
      <c r="AP186" s="1"/>
      <c r="AQ186" s="1"/>
      <c r="AR186" s="1"/>
      <c r="AS186" s="1"/>
    </row>
    <row r="187" spans="28:45" ht="12.75">
      <c r="AB187" s="3"/>
      <c r="AC187" s="1"/>
      <c r="AD187" s="1"/>
      <c r="AE187" s="1"/>
      <c r="AF187" s="1"/>
      <c r="AG187" s="1"/>
      <c r="AH187" s="1"/>
      <c r="AI187" s="1"/>
      <c r="AJ187" s="1"/>
      <c r="AK187" s="1"/>
      <c r="AL187" s="1"/>
      <c r="AM187" s="1"/>
      <c r="AN187" s="1"/>
      <c r="AO187" s="1"/>
      <c r="AP187" s="1"/>
      <c r="AQ187" s="1"/>
      <c r="AR187" s="1"/>
      <c r="AS187" s="1"/>
    </row>
    <row r="188" spans="28:45" ht="12.75">
      <c r="AB188" s="3"/>
      <c r="AC188" s="1"/>
      <c r="AD188" s="1"/>
      <c r="AE188" s="1"/>
      <c r="AF188" s="1"/>
      <c r="AG188" s="1"/>
      <c r="AH188" s="1"/>
      <c r="AI188" s="1"/>
      <c r="AJ188" s="1"/>
      <c r="AK188" s="1"/>
      <c r="AL188" s="1"/>
      <c r="AM188" s="1"/>
      <c r="AN188" s="1"/>
      <c r="AO188" s="1"/>
      <c r="AP188" s="1"/>
      <c r="AQ188" s="1"/>
      <c r="AR188" s="1"/>
      <c r="AS188" s="1"/>
    </row>
    <row r="189" spans="28:45" ht="12.75">
      <c r="AB189" s="3"/>
      <c r="AC189" s="1"/>
      <c r="AD189" s="1"/>
      <c r="AE189" s="1"/>
      <c r="AF189" s="1"/>
      <c r="AG189" s="1"/>
      <c r="AH189" s="1"/>
      <c r="AI189" s="1"/>
      <c r="AJ189" s="1"/>
      <c r="AK189" s="1"/>
      <c r="AL189" s="1"/>
      <c r="AM189" s="1"/>
      <c r="AN189" s="1"/>
      <c r="AO189" s="1"/>
      <c r="AP189" s="1"/>
      <c r="AQ189" s="1"/>
      <c r="AR189" s="1"/>
      <c r="AS189" s="1"/>
    </row>
    <row r="190" spans="28:45" ht="12.75">
      <c r="AB190" s="3"/>
      <c r="AC190" s="1"/>
      <c r="AD190" s="1"/>
      <c r="AE190" s="1"/>
      <c r="AF190" s="1"/>
      <c r="AG190" s="1"/>
      <c r="AH190" s="1"/>
      <c r="AI190" s="1"/>
      <c r="AJ190" s="1"/>
      <c r="AK190" s="1"/>
      <c r="AL190" s="1"/>
      <c r="AM190" s="1"/>
      <c r="AN190" s="1"/>
      <c r="AO190" s="1"/>
      <c r="AP190" s="1"/>
      <c r="AQ190" s="1"/>
      <c r="AR190" s="1"/>
      <c r="AS190" s="1"/>
    </row>
    <row r="191" spans="28:45" ht="12.75">
      <c r="AB191" s="3"/>
      <c r="AC191" s="1"/>
      <c r="AD191" s="1"/>
      <c r="AE191" s="1"/>
      <c r="AF191" s="1"/>
      <c r="AG191" s="1"/>
      <c r="AH191" s="1"/>
      <c r="AI191" s="1"/>
      <c r="AJ191" s="1"/>
      <c r="AK191" s="1"/>
      <c r="AL191" s="1"/>
      <c r="AM191" s="1"/>
      <c r="AN191" s="1"/>
      <c r="AO191" s="1"/>
      <c r="AP191" s="1"/>
      <c r="AQ191" s="1"/>
      <c r="AR191" s="1"/>
      <c r="AS191" s="1"/>
    </row>
    <row r="192" spans="28:45" ht="12.75">
      <c r="AB192" s="3"/>
      <c r="AC192" s="1"/>
      <c r="AD192" s="1"/>
      <c r="AE192" s="1"/>
      <c r="AF192" s="1"/>
      <c r="AG192" s="1"/>
      <c r="AH192" s="1"/>
      <c r="AI192" s="1"/>
      <c r="AJ192" s="1"/>
      <c r="AK192" s="1"/>
      <c r="AL192" s="1"/>
      <c r="AM192" s="1"/>
      <c r="AN192" s="1"/>
      <c r="AO192" s="1"/>
      <c r="AP192" s="1"/>
      <c r="AQ192" s="1"/>
      <c r="AR192" s="1"/>
      <c r="AS192" s="1"/>
    </row>
    <row r="193" spans="28:45" ht="12.75">
      <c r="AB193" s="3"/>
      <c r="AC193" s="1"/>
      <c r="AD193" s="1"/>
      <c r="AE193" s="1"/>
      <c r="AF193" s="1"/>
      <c r="AG193" s="1"/>
      <c r="AH193" s="1"/>
      <c r="AI193" s="1"/>
      <c r="AJ193" s="1"/>
      <c r="AK193" s="1"/>
      <c r="AL193" s="1"/>
      <c r="AM193" s="1"/>
      <c r="AN193" s="1"/>
      <c r="AO193" s="1"/>
      <c r="AP193" s="1"/>
      <c r="AQ193" s="1"/>
      <c r="AR193" s="1"/>
      <c r="AS193" s="1"/>
    </row>
    <row r="194" spans="28:45" ht="12.75">
      <c r="AB194" s="3"/>
      <c r="AC194" s="1"/>
      <c r="AD194" s="1"/>
      <c r="AE194" s="1"/>
      <c r="AF194" s="1"/>
      <c r="AG194" s="1"/>
      <c r="AH194" s="1"/>
      <c r="AI194" s="1"/>
      <c r="AJ194" s="1"/>
      <c r="AK194" s="1"/>
      <c r="AL194" s="1"/>
      <c r="AM194" s="1"/>
      <c r="AN194" s="1"/>
      <c r="AO194" s="1"/>
      <c r="AP194" s="1"/>
      <c r="AQ194" s="1"/>
      <c r="AR194" s="1"/>
      <c r="AS194" s="1"/>
    </row>
    <row r="195" spans="28:45" ht="12.75">
      <c r="AB195" s="3"/>
      <c r="AC195" s="1"/>
      <c r="AD195" s="1"/>
      <c r="AE195" s="1"/>
      <c r="AF195" s="1"/>
      <c r="AG195" s="1"/>
      <c r="AH195" s="1"/>
      <c r="AI195" s="1"/>
      <c r="AJ195" s="1"/>
      <c r="AK195" s="1"/>
      <c r="AL195" s="1"/>
      <c r="AM195" s="1"/>
      <c r="AN195" s="1"/>
      <c r="AO195" s="1"/>
      <c r="AP195" s="1"/>
      <c r="AQ195" s="1"/>
      <c r="AR195" s="1"/>
      <c r="AS195" s="1"/>
    </row>
    <row r="196" spans="28:45" ht="12.75">
      <c r="AB196" s="3"/>
      <c r="AC196" s="1"/>
      <c r="AD196" s="1"/>
      <c r="AE196" s="1"/>
      <c r="AF196" s="1"/>
      <c r="AG196" s="1"/>
      <c r="AH196" s="1"/>
      <c r="AI196" s="1"/>
      <c r="AJ196" s="1"/>
      <c r="AK196" s="1"/>
      <c r="AL196" s="1"/>
      <c r="AM196" s="1"/>
      <c r="AN196" s="1"/>
      <c r="AO196" s="1"/>
      <c r="AP196" s="1"/>
      <c r="AQ196" s="1"/>
      <c r="AR196" s="1"/>
      <c r="AS196" s="1"/>
    </row>
    <row r="197" spans="28:45" ht="12.75">
      <c r="AB197" s="3"/>
      <c r="AC197" s="1"/>
      <c r="AD197" s="1"/>
      <c r="AE197" s="1"/>
      <c r="AF197" s="1"/>
      <c r="AG197" s="1"/>
      <c r="AH197" s="1"/>
      <c r="AI197" s="1"/>
      <c r="AJ197" s="1"/>
      <c r="AK197" s="1"/>
      <c r="AL197" s="1"/>
      <c r="AM197" s="1"/>
      <c r="AN197" s="1"/>
      <c r="AO197" s="1"/>
      <c r="AP197" s="1"/>
      <c r="AQ197" s="1"/>
      <c r="AR197" s="1"/>
      <c r="AS197" s="1"/>
    </row>
    <row r="198" spans="28:45" ht="12.75">
      <c r="AB198" s="3"/>
      <c r="AC198" s="1"/>
      <c r="AD198" s="1"/>
      <c r="AE198" s="1"/>
      <c r="AF198" s="1"/>
      <c r="AG198" s="1"/>
      <c r="AH198" s="1"/>
      <c r="AI198" s="1"/>
      <c r="AJ198" s="1"/>
      <c r="AK198" s="1"/>
      <c r="AL198" s="1"/>
      <c r="AM198" s="1"/>
      <c r="AN198" s="1"/>
      <c r="AO198" s="1"/>
      <c r="AP198" s="1"/>
      <c r="AQ198" s="1"/>
      <c r="AR198" s="1"/>
      <c r="AS198" s="1"/>
    </row>
    <row r="199" spans="28:45" ht="12.75">
      <c r="AB199" s="3"/>
      <c r="AC199" s="1"/>
      <c r="AD199" s="1"/>
      <c r="AE199" s="1"/>
      <c r="AF199" s="1"/>
      <c r="AG199" s="1"/>
      <c r="AH199" s="1"/>
      <c r="AI199" s="1"/>
      <c r="AJ199" s="1"/>
      <c r="AK199" s="1"/>
      <c r="AL199" s="1"/>
      <c r="AM199" s="1"/>
      <c r="AN199" s="1"/>
      <c r="AO199" s="1"/>
      <c r="AP199" s="1"/>
      <c r="AQ199" s="1"/>
      <c r="AR199" s="1"/>
      <c r="AS199" s="1"/>
    </row>
    <row r="200" spans="28:45" ht="12.75">
      <c r="AB200" s="3"/>
      <c r="AC200" s="1"/>
      <c r="AD200" s="1"/>
      <c r="AE200" s="1"/>
      <c r="AF200" s="1"/>
      <c r="AG200" s="1"/>
      <c r="AH200" s="1"/>
      <c r="AI200" s="1"/>
      <c r="AJ200" s="1"/>
      <c r="AK200" s="1"/>
      <c r="AL200" s="1"/>
      <c r="AM200" s="1"/>
      <c r="AN200" s="1"/>
      <c r="AO200" s="1"/>
      <c r="AP200" s="1"/>
      <c r="AQ200" s="1"/>
      <c r="AR200" s="1"/>
      <c r="AS200" s="1"/>
    </row>
    <row r="201" spans="28:45" ht="12.75">
      <c r="AB201" s="3"/>
      <c r="AC201" s="1"/>
      <c r="AD201" s="1"/>
      <c r="AE201" s="1"/>
      <c r="AF201" s="1"/>
      <c r="AG201" s="1"/>
      <c r="AH201" s="1"/>
      <c r="AI201" s="1"/>
      <c r="AJ201" s="1"/>
      <c r="AK201" s="1"/>
      <c r="AL201" s="1"/>
      <c r="AM201" s="1"/>
      <c r="AN201" s="1"/>
      <c r="AO201" s="1"/>
      <c r="AP201" s="1"/>
      <c r="AQ201" s="1"/>
      <c r="AR201" s="1"/>
      <c r="AS201" s="1"/>
    </row>
    <row r="202" spans="28:45" ht="12.75">
      <c r="AB202" s="3"/>
      <c r="AC202" s="1"/>
      <c r="AD202" s="1"/>
      <c r="AE202" s="1"/>
      <c r="AF202" s="1"/>
      <c r="AG202" s="1"/>
      <c r="AH202" s="1"/>
      <c r="AI202" s="1"/>
      <c r="AJ202" s="1"/>
      <c r="AK202" s="1"/>
      <c r="AL202" s="1"/>
      <c r="AM202" s="1"/>
      <c r="AN202" s="1"/>
      <c r="AO202" s="1"/>
      <c r="AP202" s="1"/>
      <c r="AQ202" s="1"/>
      <c r="AR202" s="1"/>
      <c r="AS202" s="1"/>
    </row>
    <row r="203" spans="28:45" ht="12.75">
      <c r="AB203" s="3"/>
      <c r="AC203" s="1"/>
      <c r="AD203" s="1"/>
      <c r="AE203" s="1"/>
      <c r="AF203" s="1"/>
      <c r="AG203" s="1"/>
      <c r="AH203" s="1"/>
      <c r="AI203" s="1"/>
      <c r="AJ203" s="1"/>
      <c r="AK203" s="1"/>
      <c r="AL203" s="1"/>
      <c r="AM203" s="1"/>
      <c r="AN203" s="1"/>
      <c r="AO203" s="1"/>
      <c r="AP203" s="1"/>
      <c r="AQ203" s="1"/>
      <c r="AR203" s="1"/>
      <c r="AS203" s="1"/>
    </row>
    <row r="204" spans="28:45" ht="12.75">
      <c r="AB204" s="3"/>
      <c r="AC204" s="1"/>
      <c r="AD204" s="1"/>
      <c r="AE204" s="1"/>
      <c r="AF204" s="1"/>
      <c r="AG204" s="1"/>
      <c r="AH204" s="1"/>
      <c r="AI204" s="1"/>
      <c r="AJ204" s="1"/>
      <c r="AK204" s="1"/>
      <c r="AL204" s="1"/>
      <c r="AM204" s="1"/>
      <c r="AN204" s="1"/>
      <c r="AO204" s="1"/>
      <c r="AP204" s="1"/>
      <c r="AQ204" s="1"/>
      <c r="AR204" s="1"/>
      <c r="AS204" s="1"/>
    </row>
    <row r="205" spans="28:45" ht="12.75">
      <c r="AB205" s="3"/>
      <c r="AC205" s="1"/>
      <c r="AD205" s="1"/>
      <c r="AE205" s="1"/>
      <c r="AF205" s="1"/>
      <c r="AG205" s="1"/>
      <c r="AH205" s="1"/>
      <c r="AI205" s="1"/>
      <c r="AJ205" s="1"/>
      <c r="AK205" s="1"/>
      <c r="AL205" s="1"/>
      <c r="AM205" s="1"/>
      <c r="AN205" s="1"/>
      <c r="AO205" s="1"/>
      <c r="AP205" s="1"/>
      <c r="AQ205" s="1"/>
      <c r="AR205" s="1"/>
      <c r="AS205" s="1"/>
    </row>
    <row r="206" spans="28:45" ht="12.75">
      <c r="AB206" s="3"/>
      <c r="AC206" s="1"/>
      <c r="AD206" s="1"/>
      <c r="AE206" s="1"/>
      <c r="AF206" s="1"/>
      <c r="AG206" s="1"/>
      <c r="AH206" s="1"/>
      <c r="AI206" s="1"/>
      <c r="AJ206" s="1"/>
      <c r="AK206" s="1"/>
      <c r="AL206" s="1"/>
      <c r="AM206" s="1"/>
      <c r="AN206" s="1"/>
      <c r="AO206" s="1"/>
      <c r="AP206" s="1"/>
      <c r="AQ206" s="1"/>
      <c r="AR206" s="1"/>
      <c r="AS206" s="1"/>
    </row>
    <row r="207" spans="28:45" ht="12.75">
      <c r="AB207" s="3"/>
      <c r="AC207" s="1"/>
      <c r="AD207" s="1"/>
      <c r="AE207" s="1"/>
      <c r="AF207" s="1"/>
      <c r="AG207" s="1"/>
      <c r="AH207" s="1"/>
      <c r="AI207" s="1"/>
      <c r="AJ207" s="1"/>
      <c r="AK207" s="1"/>
      <c r="AL207" s="1"/>
      <c r="AM207" s="1"/>
      <c r="AN207" s="1"/>
      <c r="AO207" s="1"/>
      <c r="AP207" s="1"/>
      <c r="AQ207" s="1"/>
      <c r="AR207" s="1"/>
      <c r="AS207" s="1"/>
    </row>
    <row r="208" spans="28:45" ht="12.75">
      <c r="AB208" s="3"/>
      <c r="AC208" s="1"/>
      <c r="AD208" s="1"/>
      <c r="AE208" s="1"/>
      <c r="AF208" s="1"/>
      <c r="AG208" s="1"/>
      <c r="AH208" s="1"/>
      <c r="AI208" s="1"/>
      <c r="AJ208" s="1"/>
      <c r="AK208" s="1"/>
      <c r="AL208" s="1"/>
      <c r="AM208" s="1"/>
      <c r="AN208" s="1"/>
      <c r="AO208" s="1"/>
      <c r="AP208" s="1"/>
      <c r="AQ208" s="1"/>
      <c r="AR208" s="1"/>
      <c r="AS208" s="1"/>
    </row>
    <row r="209" spans="28:45" ht="12.75">
      <c r="AB209" s="3"/>
      <c r="AC209" s="1"/>
      <c r="AD209" s="1"/>
      <c r="AE209" s="1"/>
      <c r="AF209" s="1"/>
      <c r="AG209" s="1"/>
      <c r="AH209" s="1"/>
      <c r="AI209" s="1"/>
      <c r="AJ209" s="1"/>
      <c r="AK209" s="1"/>
      <c r="AL209" s="1"/>
      <c r="AM209" s="1"/>
      <c r="AN209" s="1"/>
      <c r="AO209" s="1"/>
      <c r="AP209" s="1"/>
      <c r="AQ209" s="1"/>
      <c r="AR209" s="1"/>
      <c r="AS209" s="1"/>
    </row>
    <row r="210" spans="28:45" ht="12.75">
      <c r="AB210" s="3"/>
      <c r="AC210" s="1"/>
      <c r="AD210" s="1"/>
      <c r="AE210" s="1"/>
      <c r="AF210" s="1"/>
      <c r="AG210" s="1"/>
      <c r="AH210" s="1"/>
      <c r="AI210" s="1"/>
      <c r="AJ210" s="1"/>
      <c r="AK210" s="1"/>
      <c r="AL210" s="1"/>
      <c r="AM210" s="1"/>
      <c r="AN210" s="1"/>
      <c r="AO210" s="1"/>
      <c r="AP210" s="1"/>
      <c r="AQ210" s="1"/>
      <c r="AR210" s="1"/>
      <c r="AS210" s="1"/>
    </row>
    <row r="211" spans="28:45" ht="12.75">
      <c r="AB211" s="3"/>
      <c r="AC211" s="1"/>
      <c r="AD211" s="1"/>
      <c r="AE211" s="1"/>
      <c r="AF211" s="1"/>
      <c r="AG211" s="1"/>
      <c r="AH211" s="1"/>
      <c r="AI211" s="1"/>
      <c r="AJ211" s="1"/>
      <c r="AK211" s="1"/>
      <c r="AL211" s="1"/>
      <c r="AM211" s="1"/>
      <c r="AN211" s="1"/>
      <c r="AO211" s="1"/>
      <c r="AP211" s="1"/>
      <c r="AQ211" s="1"/>
      <c r="AR211" s="1"/>
      <c r="AS211" s="1"/>
    </row>
    <row r="212" spans="28:45" ht="12.75">
      <c r="AB212" s="3"/>
      <c r="AC212" s="1"/>
      <c r="AD212" s="1"/>
      <c r="AE212" s="1"/>
      <c r="AF212" s="1"/>
      <c r="AG212" s="1"/>
      <c r="AH212" s="1"/>
      <c r="AI212" s="1"/>
      <c r="AJ212" s="1"/>
      <c r="AK212" s="1"/>
      <c r="AL212" s="1"/>
      <c r="AM212" s="1"/>
      <c r="AN212" s="1"/>
      <c r="AO212" s="1"/>
      <c r="AP212" s="1"/>
      <c r="AQ212" s="1"/>
      <c r="AR212" s="1"/>
      <c r="AS212" s="1"/>
    </row>
    <row r="213" spans="28:45" ht="12.75">
      <c r="AB213" s="3"/>
      <c r="AC213" s="1"/>
      <c r="AD213" s="1"/>
      <c r="AE213" s="1"/>
      <c r="AF213" s="1"/>
      <c r="AG213" s="1"/>
      <c r="AH213" s="1"/>
      <c r="AI213" s="1"/>
      <c r="AJ213" s="1"/>
      <c r="AK213" s="1"/>
      <c r="AL213" s="1"/>
      <c r="AM213" s="1"/>
      <c r="AN213" s="1"/>
      <c r="AO213" s="1"/>
      <c r="AP213" s="1"/>
      <c r="AQ213" s="1"/>
      <c r="AR213" s="1"/>
      <c r="AS213" s="1"/>
    </row>
    <row r="214" spans="28:45" ht="12.75">
      <c r="AB214" s="3"/>
      <c r="AC214" s="1"/>
      <c r="AD214" s="1"/>
      <c r="AE214" s="1"/>
      <c r="AF214" s="1"/>
      <c r="AG214" s="1"/>
      <c r="AH214" s="1"/>
      <c r="AI214" s="1"/>
      <c r="AJ214" s="1"/>
      <c r="AK214" s="1"/>
      <c r="AL214" s="1"/>
      <c r="AM214" s="1"/>
      <c r="AN214" s="1"/>
      <c r="AO214" s="1"/>
      <c r="AP214" s="1"/>
      <c r="AQ214" s="1"/>
      <c r="AR214" s="1"/>
      <c r="AS214" s="1"/>
    </row>
    <row r="215" spans="28:45" ht="12.75">
      <c r="AB215" s="3"/>
      <c r="AC215" s="1"/>
      <c r="AD215" s="1"/>
      <c r="AE215" s="1"/>
      <c r="AF215" s="1"/>
      <c r="AG215" s="1"/>
      <c r="AH215" s="1"/>
      <c r="AI215" s="1"/>
      <c r="AJ215" s="1"/>
      <c r="AK215" s="1"/>
      <c r="AL215" s="1"/>
      <c r="AM215" s="1"/>
      <c r="AN215" s="1"/>
      <c r="AO215" s="1"/>
      <c r="AP215" s="1"/>
      <c r="AQ215" s="1"/>
      <c r="AR215" s="1"/>
      <c r="AS215" s="1"/>
    </row>
    <row r="216" spans="28:45" ht="12.75">
      <c r="AB216" s="3"/>
      <c r="AC216" s="1"/>
      <c r="AD216" s="1"/>
      <c r="AE216" s="1"/>
      <c r="AF216" s="1"/>
      <c r="AG216" s="1"/>
      <c r="AH216" s="1"/>
      <c r="AI216" s="1"/>
      <c r="AJ216" s="1"/>
      <c r="AK216" s="1"/>
      <c r="AL216" s="1"/>
      <c r="AM216" s="1"/>
      <c r="AN216" s="1"/>
      <c r="AO216" s="1"/>
      <c r="AP216" s="1"/>
      <c r="AQ216" s="1"/>
      <c r="AR216" s="1"/>
      <c r="AS216" s="1"/>
    </row>
    <row r="217" spans="28:45" ht="12.75">
      <c r="AB217" s="3"/>
      <c r="AC217" s="1"/>
      <c r="AD217" s="1"/>
      <c r="AE217" s="1"/>
      <c r="AF217" s="1"/>
      <c r="AG217" s="1"/>
      <c r="AH217" s="1"/>
      <c r="AI217" s="1"/>
      <c r="AJ217" s="1"/>
      <c r="AK217" s="1"/>
      <c r="AL217" s="1"/>
      <c r="AM217" s="1"/>
      <c r="AN217" s="1"/>
      <c r="AO217" s="1"/>
      <c r="AP217" s="1"/>
      <c r="AQ217" s="1"/>
      <c r="AR217" s="1"/>
      <c r="AS217" s="1"/>
    </row>
    <row r="218" spans="28:45" ht="12.75">
      <c r="AB218" s="3"/>
      <c r="AC218" s="1"/>
      <c r="AD218" s="1"/>
      <c r="AE218" s="1"/>
      <c r="AF218" s="1"/>
      <c r="AG218" s="1"/>
      <c r="AH218" s="1"/>
      <c r="AI218" s="1"/>
      <c r="AJ218" s="1"/>
      <c r="AK218" s="1"/>
      <c r="AL218" s="1"/>
      <c r="AM218" s="1"/>
      <c r="AN218" s="1"/>
      <c r="AO218" s="1"/>
      <c r="AP218" s="1"/>
      <c r="AQ218" s="1"/>
      <c r="AR218" s="1"/>
      <c r="AS218" s="1"/>
    </row>
    <row r="219" spans="28:45" ht="12.75">
      <c r="AB219" s="3"/>
      <c r="AC219" s="1"/>
      <c r="AD219" s="1"/>
      <c r="AE219" s="1"/>
      <c r="AF219" s="1"/>
      <c r="AG219" s="1"/>
      <c r="AH219" s="1"/>
      <c r="AI219" s="1"/>
      <c r="AJ219" s="1"/>
      <c r="AK219" s="1"/>
      <c r="AL219" s="1"/>
      <c r="AM219" s="1"/>
      <c r="AN219" s="1"/>
      <c r="AO219" s="1"/>
      <c r="AP219" s="1"/>
      <c r="AQ219" s="1"/>
      <c r="AR219" s="1"/>
      <c r="AS219" s="1"/>
    </row>
    <row r="220" spans="28:45" ht="12.75">
      <c r="AB220" s="3"/>
      <c r="AC220" s="1"/>
      <c r="AD220" s="1"/>
      <c r="AE220" s="1"/>
      <c r="AF220" s="1"/>
      <c r="AG220" s="1"/>
      <c r="AH220" s="1"/>
      <c r="AI220" s="1"/>
      <c r="AJ220" s="1"/>
      <c r="AK220" s="1"/>
      <c r="AL220" s="1"/>
      <c r="AM220" s="1"/>
      <c r="AN220" s="1"/>
      <c r="AO220" s="1"/>
      <c r="AP220" s="1"/>
      <c r="AQ220" s="1"/>
      <c r="AR220" s="1"/>
      <c r="AS220" s="1"/>
    </row>
    <row r="221" spans="28:45" ht="12.75">
      <c r="AB221" s="3"/>
      <c r="AC221" s="1"/>
      <c r="AD221" s="1"/>
      <c r="AE221" s="1"/>
      <c r="AF221" s="1"/>
      <c r="AG221" s="1"/>
      <c r="AH221" s="1"/>
      <c r="AI221" s="1"/>
      <c r="AJ221" s="1"/>
      <c r="AK221" s="1"/>
      <c r="AL221" s="1"/>
      <c r="AM221" s="1"/>
      <c r="AN221" s="1"/>
      <c r="AO221" s="1"/>
      <c r="AP221" s="1"/>
      <c r="AQ221" s="1"/>
      <c r="AR221" s="1"/>
      <c r="AS221" s="1"/>
    </row>
    <row r="222" spans="28:45" ht="12.75">
      <c r="AB222" s="3"/>
      <c r="AC222" s="1"/>
      <c r="AD222" s="1"/>
      <c r="AE222" s="1"/>
      <c r="AF222" s="1"/>
      <c r="AG222" s="1"/>
      <c r="AH222" s="1"/>
      <c r="AI222" s="1"/>
      <c r="AJ222" s="1"/>
      <c r="AK222" s="1"/>
      <c r="AL222" s="1"/>
      <c r="AM222" s="1"/>
      <c r="AN222" s="1"/>
      <c r="AO222" s="1"/>
      <c r="AP222" s="1"/>
      <c r="AQ222" s="1"/>
      <c r="AR222" s="1"/>
      <c r="AS222" s="1"/>
    </row>
    <row r="223" spans="28:45" ht="12.75">
      <c r="AB223" s="3"/>
      <c r="AC223" s="1"/>
      <c r="AD223" s="1"/>
      <c r="AE223" s="1"/>
      <c r="AF223" s="1"/>
      <c r="AG223" s="1"/>
      <c r="AH223" s="1"/>
      <c r="AI223" s="1"/>
      <c r="AJ223" s="1"/>
      <c r="AK223" s="1"/>
      <c r="AL223" s="1"/>
      <c r="AM223" s="1"/>
      <c r="AN223" s="1"/>
      <c r="AO223" s="1"/>
      <c r="AP223" s="1"/>
      <c r="AQ223" s="1"/>
      <c r="AR223" s="1"/>
      <c r="AS223" s="1"/>
    </row>
    <row r="224" spans="28:45" ht="12.75">
      <c r="AB224" s="3"/>
      <c r="AC224" s="1"/>
      <c r="AD224" s="1"/>
      <c r="AE224" s="1"/>
      <c r="AF224" s="1"/>
      <c r="AG224" s="1"/>
      <c r="AH224" s="1"/>
      <c r="AI224" s="1"/>
      <c r="AJ224" s="1"/>
      <c r="AK224" s="1"/>
      <c r="AL224" s="1"/>
      <c r="AM224" s="1"/>
      <c r="AN224" s="1"/>
      <c r="AO224" s="1"/>
      <c r="AP224" s="1"/>
      <c r="AQ224" s="1"/>
      <c r="AR224" s="1"/>
      <c r="AS224" s="1"/>
    </row>
    <row r="225" spans="28:45" ht="12.75">
      <c r="AB225" s="3"/>
      <c r="AC225" s="1"/>
      <c r="AD225" s="1"/>
      <c r="AE225" s="1"/>
      <c r="AF225" s="1"/>
      <c r="AG225" s="1"/>
      <c r="AH225" s="1"/>
      <c r="AI225" s="1"/>
      <c r="AJ225" s="1"/>
      <c r="AK225" s="1"/>
      <c r="AL225" s="1"/>
      <c r="AM225" s="1"/>
      <c r="AN225" s="1"/>
      <c r="AO225" s="1"/>
      <c r="AP225" s="1"/>
      <c r="AQ225" s="1"/>
      <c r="AR225" s="1"/>
      <c r="AS225" s="1"/>
    </row>
    <row r="226" spans="28:45" ht="12.75">
      <c r="AB226" s="3"/>
      <c r="AC226" s="1"/>
      <c r="AD226" s="1"/>
      <c r="AE226" s="1"/>
      <c r="AF226" s="1"/>
      <c r="AG226" s="1"/>
      <c r="AH226" s="1"/>
      <c r="AI226" s="1"/>
      <c r="AJ226" s="1"/>
      <c r="AK226" s="1"/>
      <c r="AL226" s="1"/>
      <c r="AM226" s="1"/>
      <c r="AN226" s="1"/>
      <c r="AO226" s="1"/>
      <c r="AP226" s="1"/>
      <c r="AQ226" s="1"/>
      <c r="AR226" s="1"/>
      <c r="AS226" s="1"/>
    </row>
    <row r="227" spans="28:45" ht="12.75">
      <c r="AB227" s="3"/>
      <c r="AC227" s="1"/>
      <c r="AD227" s="1"/>
      <c r="AE227" s="1"/>
      <c r="AF227" s="1"/>
      <c r="AG227" s="1"/>
      <c r="AH227" s="1"/>
      <c r="AI227" s="1"/>
      <c r="AJ227" s="1"/>
      <c r="AK227" s="1"/>
      <c r="AL227" s="1"/>
      <c r="AM227" s="1"/>
      <c r="AN227" s="1"/>
      <c r="AO227" s="1"/>
      <c r="AP227" s="1"/>
      <c r="AQ227" s="1"/>
      <c r="AR227" s="1"/>
      <c r="AS227" s="1"/>
    </row>
    <row r="228" spans="28:45" ht="12.75">
      <c r="AB228" s="3"/>
      <c r="AC228" s="1"/>
      <c r="AD228" s="1"/>
      <c r="AE228" s="1"/>
      <c r="AF228" s="1"/>
      <c r="AG228" s="1"/>
      <c r="AH228" s="1"/>
      <c r="AI228" s="1"/>
      <c r="AJ228" s="1"/>
      <c r="AK228" s="1"/>
      <c r="AL228" s="1"/>
      <c r="AM228" s="1"/>
      <c r="AN228" s="1"/>
      <c r="AO228" s="1"/>
      <c r="AP228" s="1"/>
      <c r="AQ228" s="1"/>
      <c r="AR228" s="1"/>
      <c r="AS228" s="1"/>
    </row>
    <row r="229" spans="28:45" ht="12.75">
      <c r="AB229" s="3"/>
      <c r="AC229" s="1"/>
      <c r="AD229" s="1"/>
      <c r="AE229" s="1"/>
      <c r="AF229" s="1"/>
      <c r="AG229" s="1"/>
      <c r="AH229" s="1"/>
      <c r="AI229" s="1"/>
      <c r="AJ229" s="1"/>
      <c r="AK229" s="1"/>
      <c r="AL229" s="1"/>
      <c r="AM229" s="1"/>
      <c r="AN229" s="1"/>
      <c r="AO229" s="1"/>
      <c r="AP229" s="1"/>
      <c r="AQ229" s="1"/>
      <c r="AR229" s="1"/>
      <c r="AS229" s="1"/>
    </row>
    <row r="230" spans="28:45" ht="12.75">
      <c r="AB230" s="3"/>
      <c r="AC230" s="1"/>
      <c r="AD230" s="1"/>
      <c r="AE230" s="1"/>
      <c r="AF230" s="1"/>
      <c r="AG230" s="1"/>
      <c r="AH230" s="1"/>
      <c r="AI230" s="1"/>
      <c r="AJ230" s="1"/>
      <c r="AK230" s="1"/>
      <c r="AL230" s="1"/>
      <c r="AM230" s="1"/>
      <c r="AN230" s="1"/>
      <c r="AO230" s="1"/>
      <c r="AP230" s="1"/>
      <c r="AQ230" s="1"/>
      <c r="AR230" s="1"/>
      <c r="AS230" s="1"/>
    </row>
    <row r="231" spans="28:45" ht="12.75">
      <c r="AB231" s="3"/>
      <c r="AC231" s="1"/>
      <c r="AD231" s="1"/>
      <c r="AE231" s="1"/>
      <c r="AF231" s="1"/>
      <c r="AG231" s="1"/>
      <c r="AH231" s="1"/>
      <c r="AI231" s="1"/>
      <c r="AJ231" s="1"/>
      <c r="AK231" s="1"/>
      <c r="AL231" s="1"/>
      <c r="AM231" s="1"/>
      <c r="AN231" s="1"/>
      <c r="AO231" s="1"/>
      <c r="AP231" s="1"/>
      <c r="AQ231" s="1"/>
      <c r="AR231" s="1"/>
      <c r="AS231" s="1"/>
    </row>
    <row r="232" spans="28:45" ht="12.75">
      <c r="AB232" s="3"/>
      <c r="AC232" s="1"/>
      <c r="AD232" s="1"/>
      <c r="AE232" s="1"/>
      <c r="AF232" s="1"/>
      <c r="AG232" s="1"/>
      <c r="AH232" s="1"/>
      <c r="AI232" s="1"/>
      <c r="AJ232" s="1"/>
      <c r="AK232" s="1"/>
      <c r="AL232" s="1"/>
      <c r="AM232" s="1"/>
      <c r="AN232" s="1"/>
      <c r="AO232" s="1"/>
      <c r="AP232" s="1"/>
      <c r="AQ232" s="1"/>
      <c r="AR232" s="1"/>
      <c r="AS232" s="1"/>
    </row>
    <row r="233" spans="28:45" ht="12.75">
      <c r="AB233" s="3"/>
      <c r="AC233" s="1"/>
      <c r="AD233" s="1"/>
      <c r="AE233" s="1"/>
      <c r="AF233" s="1"/>
      <c r="AG233" s="1"/>
      <c r="AH233" s="1"/>
      <c r="AI233" s="1"/>
      <c r="AJ233" s="1"/>
      <c r="AK233" s="1"/>
      <c r="AL233" s="1"/>
      <c r="AM233" s="1"/>
      <c r="AN233" s="1"/>
      <c r="AO233" s="1"/>
      <c r="AP233" s="1"/>
      <c r="AQ233" s="1"/>
      <c r="AR233" s="1"/>
      <c r="AS233" s="1"/>
    </row>
    <row r="234" spans="28:45" ht="12.75">
      <c r="AB234" s="3"/>
      <c r="AC234" s="1"/>
      <c r="AD234" s="1"/>
      <c r="AE234" s="1"/>
      <c r="AF234" s="1"/>
      <c r="AG234" s="1"/>
      <c r="AH234" s="1"/>
      <c r="AI234" s="1"/>
      <c r="AJ234" s="1"/>
      <c r="AK234" s="1"/>
      <c r="AL234" s="1"/>
      <c r="AM234" s="1"/>
      <c r="AN234" s="1"/>
      <c r="AO234" s="1"/>
      <c r="AP234" s="1"/>
      <c r="AQ234" s="1"/>
      <c r="AR234" s="1"/>
      <c r="AS234" s="1"/>
    </row>
    <row r="235" spans="28:45" ht="12.75">
      <c r="AB235" s="3"/>
      <c r="AC235" s="1"/>
      <c r="AD235" s="1"/>
      <c r="AE235" s="1"/>
      <c r="AF235" s="1"/>
      <c r="AG235" s="1"/>
      <c r="AH235" s="1"/>
      <c r="AI235" s="1"/>
      <c r="AJ235" s="1"/>
      <c r="AK235" s="1"/>
      <c r="AL235" s="1"/>
      <c r="AM235" s="1"/>
      <c r="AN235" s="1"/>
      <c r="AO235" s="1"/>
      <c r="AP235" s="1"/>
      <c r="AQ235" s="1"/>
      <c r="AR235" s="1"/>
      <c r="AS235" s="1"/>
    </row>
    <row r="236" spans="28:45" ht="12.75">
      <c r="AB236" s="3"/>
      <c r="AC236" s="1"/>
      <c r="AD236" s="1"/>
      <c r="AE236" s="1"/>
      <c r="AF236" s="1"/>
      <c r="AG236" s="1"/>
      <c r="AH236" s="1"/>
      <c r="AI236" s="1"/>
      <c r="AJ236" s="1"/>
      <c r="AK236" s="1"/>
      <c r="AL236" s="1"/>
      <c r="AM236" s="1"/>
      <c r="AN236" s="1"/>
      <c r="AO236" s="1"/>
      <c r="AP236" s="1"/>
      <c r="AQ236" s="1"/>
      <c r="AR236" s="1"/>
      <c r="AS236" s="1"/>
    </row>
    <row r="237" spans="28:45" ht="12.75">
      <c r="AB237" s="3"/>
      <c r="AC237" s="1"/>
      <c r="AD237" s="1"/>
      <c r="AE237" s="1"/>
      <c r="AF237" s="1"/>
      <c r="AG237" s="1"/>
      <c r="AH237" s="1"/>
      <c r="AI237" s="1"/>
      <c r="AJ237" s="1"/>
      <c r="AK237" s="1"/>
      <c r="AL237" s="1"/>
      <c r="AM237" s="1"/>
      <c r="AN237" s="1"/>
      <c r="AO237" s="1"/>
      <c r="AP237" s="1"/>
      <c r="AQ237" s="1"/>
      <c r="AR237" s="1"/>
      <c r="AS237" s="1"/>
    </row>
    <row r="238" spans="28:45" ht="12.75">
      <c r="AB238" s="3"/>
      <c r="AC238" s="1"/>
      <c r="AD238" s="1"/>
      <c r="AE238" s="1"/>
      <c r="AF238" s="1"/>
      <c r="AG238" s="1"/>
      <c r="AH238" s="1"/>
      <c r="AI238" s="1"/>
      <c r="AJ238" s="1"/>
      <c r="AK238" s="1"/>
      <c r="AL238" s="1"/>
      <c r="AM238" s="1"/>
      <c r="AN238" s="1"/>
      <c r="AO238" s="1"/>
      <c r="AP238" s="1"/>
      <c r="AQ238" s="1"/>
      <c r="AR238" s="1"/>
      <c r="AS238" s="1"/>
    </row>
    <row r="239" spans="28:45" ht="12.75">
      <c r="AB239" s="3"/>
      <c r="AC239" s="1"/>
      <c r="AD239" s="1"/>
      <c r="AE239" s="1"/>
      <c r="AF239" s="1"/>
      <c r="AG239" s="1"/>
      <c r="AH239" s="1"/>
      <c r="AI239" s="1"/>
      <c r="AJ239" s="1"/>
      <c r="AK239" s="1"/>
      <c r="AL239" s="1"/>
      <c r="AM239" s="1"/>
      <c r="AN239" s="1"/>
      <c r="AO239" s="1"/>
      <c r="AP239" s="1"/>
      <c r="AQ239" s="1"/>
      <c r="AR239" s="1"/>
      <c r="AS239" s="1"/>
    </row>
    <row r="240" spans="28:45" ht="12.75">
      <c r="AB240" s="3"/>
      <c r="AC240" s="1"/>
      <c r="AD240" s="1"/>
      <c r="AE240" s="1"/>
      <c r="AF240" s="1"/>
      <c r="AG240" s="1"/>
      <c r="AH240" s="1"/>
      <c r="AI240" s="1"/>
      <c r="AJ240" s="1"/>
      <c r="AK240" s="1"/>
      <c r="AL240" s="1"/>
      <c r="AM240" s="1"/>
      <c r="AN240" s="1"/>
      <c r="AO240" s="1"/>
      <c r="AP240" s="1"/>
      <c r="AQ240" s="1"/>
      <c r="AR240" s="1"/>
      <c r="AS240" s="1"/>
    </row>
    <row r="241" spans="28:45" ht="12.75">
      <c r="AB241" s="3"/>
      <c r="AC241" s="1"/>
      <c r="AD241" s="1"/>
      <c r="AE241" s="1"/>
      <c r="AF241" s="1"/>
      <c r="AG241" s="1"/>
      <c r="AH241" s="1"/>
      <c r="AI241" s="1"/>
      <c r="AJ241" s="1"/>
      <c r="AK241" s="1"/>
      <c r="AL241" s="1"/>
      <c r="AM241" s="1"/>
      <c r="AN241" s="1"/>
      <c r="AO241" s="1"/>
      <c r="AP241" s="1"/>
      <c r="AQ241" s="1"/>
      <c r="AR241" s="1"/>
      <c r="AS241" s="1"/>
    </row>
    <row r="242" spans="28:45" ht="12.75">
      <c r="AB242" s="3"/>
      <c r="AC242" s="1"/>
      <c r="AD242" s="1"/>
      <c r="AE242" s="1"/>
      <c r="AF242" s="1"/>
      <c r="AG242" s="1"/>
      <c r="AH242" s="1"/>
      <c r="AI242" s="1"/>
      <c r="AJ242" s="1"/>
      <c r="AK242" s="1"/>
      <c r="AL242" s="1"/>
      <c r="AM242" s="1"/>
      <c r="AN242" s="1"/>
      <c r="AO242" s="1"/>
      <c r="AP242" s="1"/>
      <c r="AQ242" s="1"/>
      <c r="AR242" s="1"/>
      <c r="AS242" s="1"/>
    </row>
    <row r="243" spans="28:45" ht="12.75">
      <c r="AB243" s="3"/>
      <c r="AC243" s="1"/>
      <c r="AD243" s="1"/>
      <c r="AE243" s="1"/>
      <c r="AF243" s="1"/>
      <c r="AG243" s="1"/>
      <c r="AH243" s="1"/>
      <c r="AI243" s="1"/>
      <c r="AJ243" s="1"/>
      <c r="AK243" s="1"/>
      <c r="AL243" s="1"/>
      <c r="AM243" s="1"/>
      <c r="AN243" s="1"/>
      <c r="AO243" s="1"/>
      <c r="AP243" s="1"/>
      <c r="AQ243" s="1"/>
      <c r="AR243" s="1"/>
      <c r="AS243" s="1"/>
    </row>
    <row r="244" spans="28:45" ht="12.75">
      <c r="AB244" s="3"/>
      <c r="AC244" s="1"/>
      <c r="AD244" s="1"/>
      <c r="AE244" s="1"/>
      <c r="AF244" s="1"/>
      <c r="AG244" s="1"/>
      <c r="AH244" s="1"/>
      <c r="AI244" s="1"/>
      <c r="AJ244" s="1"/>
      <c r="AK244" s="1"/>
      <c r="AL244" s="1"/>
      <c r="AM244" s="1"/>
      <c r="AN244" s="1"/>
      <c r="AO244" s="1"/>
      <c r="AP244" s="1"/>
      <c r="AQ244" s="1"/>
      <c r="AR244" s="1"/>
      <c r="AS244" s="1"/>
    </row>
    <row r="245" spans="28:45" ht="12.75">
      <c r="AB245" s="3"/>
      <c r="AC245" s="1"/>
      <c r="AD245" s="1"/>
      <c r="AE245" s="1"/>
      <c r="AF245" s="1"/>
      <c r="AG245" s="1"/>
      <c r="AH245" s="1"/>
      <c r="AI245" s="1"/>
      <c r="AJ245" s="1"/>
      <c r="AK245" s="1"/>
      <c r="AL245" s="1"/>
      <c r="AM245" s="1"/>
      <c r="AN245" s="1"/>
      <c r="AO245" s="1"/>
      <c r="AP245" s="1"/>
      <c r="AQ245" s="1"/>
      <c r="AR245" s="1"/>
      <c r="AS245" s="1"/>
    </row>
    <row r="246" spans="28:45" ht="12.75">
      <c r="AB246" s="3"/>
      <c r="AC246" s="1"/>
      <c r="AD246" s="1"/>
      <c r="AE246" s="1"/>
      <c r="AF246" s="1"/>
      <c r="AG246" s="1"/>
      <c r="AH246" s="1"/>
      <c r="AI246" s="1"/>
      <c r="AJ246" s="1"/>
      <c r="AK246" s="1"/>
      <c r="AL246" s="1"/>
      <c r="AM246" s="1"/>
      <c r="AN246" s="1"/>
      <c r="AO246" s="1"/>
      <c r="AP246" s="1"/>
      <c r="AQ246" s="1"/>
      <c r="AR246" s="1"/>
      <c r="AS246" s="1"/>
    </row>
    <row r="247" spans="28:45" ht="12.75">
      <c r="AB247" s="3"/>
      <c r="AC247" s="1"/>
      <c r="AD247" s="1"/>
      <c r="AE247" s="1"/>
      <c r="AF247" s="1"/>
      <c r="AG247" s="1"/>
      <c r="AH247" s="1"/>
      <c r="AI247" s="1"/>
      <c r="AJ247" s="1"/>
      <c r="AK247" s="1"/>
      <c r="AL247" s="1"/>
      <c r="AM247" s="1"/>
      <c r="AN247" s="1"/>
      <c r="AO247" s="1"/>
      <c r="AP247" s="1"/>
      <c r="AQ247" s="1"/>
      <c r="AR247" s="1"/>
      <c r="AS247" s="1"/>
    </row>
    <row r="248" spans="28:45" ht="12.75">
      <c r="AB248" s="3"/>
      <c r="AC248" s="1"/>
      <c r="AD248" s="1"/>
      <c r="AE248" s="1"/>
      <c r="AF248" s="1"/>
      <c r="AG248" s="1"/>
      <c r="AH248" s="1"/>
      <c r="AI248" s="1"/>
      <c r="AJ248" s="1"/>
      <c r="AK248" s="1"/>
      <c r="AL248" s="1"/>
      <c r="AM248" s="1"/>
      <c r="AN248" s="1"/>
      <c r="AO248" s="1"/>
      <c r="AP248" s="1"/>
      <c r="AQ248" s="1"/>
      <c r="AR248" s="1"/>
      <c r="AS248" s="1"/>
    </row>
    <row r="249" spans="28:45" ht="12.75">
      <c r="AB249" s="3"/>
      <c r="AC249" s="1"/>
      <c r="AD249" s="1"/>
      <c r="AE249" s="1"/>
      <c r="AF249" s="1"/>
      <c r="AG249" s="1"/>
      <c r="AH249" s="1"/>
      <c r="AI249" s="1"/>
      <c r="AJ249" s="1"/>
      <c r="AK249" s="1"/>
      <c r="AL249" s="1"/>
      <c r="AM249" s="1"/>
      <c r="AN249" s="1"/>
      <c r="AO249" s="1"/>
      <c r="AP249" s="1"/>
      <c r="AQ249" s="1"/>
      <c r="AR249" s="1"/>
      <c r="AS249" s="1"/>
    </row>
    <row r="250" spans="28:45" ht="12.75">
      <c r="AB250" s="3"/>
      <c r="AC250" s="1"/>
      <c r="AD250" s="1"/>
      <c r="AE250" s="1"/>
      <c r="AF250" s="1"/>
      <c r="AG250" s="1"/>
      <c r="AH250" s="1"/>
      <c r="AI250" s="1"/>
      <c r="AJ250" s="1"/>
      <c r="AK250" s="1"/>
      <c r="AL250" s="1"/>
      <c r="AM250" s="1"/>
      <c r="AN250" s="1"/>
      <c r="AO250" s="1"/>
      <c r="AP250" s="1"/>
      <c r="AQ250" s="1"/>
      <c r="AR250" s="1"/>
      <c r="AS250" s="1"/>
    </row>
    <row r="251" spans="28:45" ht="12.75">
      <c r="AB251" s="3"/>
      <c r="AC251" s="1"/>
      <c r="AD251" s="1"/>
      <c r="AE251" s="1"/>
      <c r="AF251" s="1"/>
      <c r="AG251" s="1"/>
      <c r="AH251" s="1"/>
      <c r="AI251" s="1"/>
      <c r="AJ251" s="1"/>
      <c r="AK251" s="1"/>
      <c r="AL251" s="1"/>
      <c r="AM251" s="1"/>
      <c r="AN251" s="1"/>
      <c r="AO251" s="1"/>
      <c r="AP251" s="1"/>
      <c r="AQ251" s="1"/>
      <c r="AR251" s="1"/>
      <c r="AS251" s="1"/>
    </row>
    <row r="252" spans="28:45" ht="12.75">
      <c r="AB252" s="3"/>
      <c r="AC252" s="1"/>
      <c r="AD252" s="1"/>
      <c r="AE252" s="1"/>
      <c r="AF252" s="1"/>
      <c r="AG252" s="1"/>
      <c r="AH252" s="1"/>
      <c r="AI252" s="1"/>
      <c r="AJ252" s="1"/>
      <c r="AK252" s="1"/>
      <c r="AL252" s="1"/>
      <c r="AM252" s="1"/>
      <c r="AN252" s="1"/>
      <c r="AO252" s="1"/>
      <c r="AP252" s="1"/>
      <c r="AQ252" s="1"/>
      <c r="AR252" s="1"/>
      <c r="AS252" s="1"/>
    </row>
    <row r="253" spans="28:45" ht="12.75">
      <c r="AB253" s="3"/>
      <c r="AC253" s="1"/>
      <c r="AD253" s="1"/>
      <c r="AE253" s="1"/>
      <c r="AF253" s="1"/>
      <c r="AG253" s="1"/>
      <c r="AH253" s="1"/>
      <c r="AI253" s="1"/>
      <c r="AJ253" s="1"/>
      <c r="AK253" s="1"/>
      <c r="AL253" s="1"/>
      <c r="AM253" s="1"/>
      <c r="AN253" s="1"/>
      <c r="AO253" s="1"/>
      <c r="AP253" s="1"/>
      <c r="AQ253" s="1"/>
      <c r="AR253" s="1"/>
      <c r="AS253" s="1"/>
    </row>
    <row r="254" spans="28:45" ht="12.75">
      <c r="AB254" s="3"/>
      <c r="AC254" s="1"/>
      <c r="AD254" s="1"/>
      <c r="AE254" s="1"/>
      <c r="AF254" s="1"/>
      <c r="AG254" s="1"/>
      <c r="AH254" s="1"/>
      <c r="AI254" s="1"/>
      <c r="AJ254" s="1"/>
      <c r="AK254" s="1"/>
      <c r="AL254" s="1"/>
      <c r="AM254" s="1"/>
      <c r="AN254" s="1"/>
      <c r="AO254" s="1"/>
      <c r="AP254" s="1"/>
      <c r="AQ254" s="1"/>
      <c r="AR254" s="1"/>
      <c r="AS254" s="1"/>
    </row>
    <row r="255" spans="28:45" ht="12.75">
      <c r="AB255" s="3"/>
      <c r="AC255" s="1"/>
      <c r="AD255" s="1"/>
      <c r="AE255" s="1"/>
      <c r="AF255" s="1"/>
      <c r="AG255" s="1"/>
      <c r="AH255" s="1"/>
      <c r="AI255" s="1"/>
      <c r="AJ255" s="1"/>
      <c r="AK255" s="1"/>
      <c r="AL255" s="1"/>
      <c r="AM255" s="1"/>
      <c r="AN255" s="1"/>
      <c r="AO255" s="1"/>
      <c r="AP255" s="1"/>
      <c r="AQ255" s="1"/>
      <c r="AR255" s="1"/>
      <c r="AS255" s="1"/>
    </row>
    <row r="256" spans="28:45" ht="12.75">
      <c r="AB256" s="3"/>
      <c r="AC256" s="1"/>
      <c r="AD256" s="1"/>
      <c r="AE256" s="1"/>
      <c r="AF256" s="1"/>
      <c r="AG256" s="1"/>
      <c r="AH256" s="1"/>
      <c r="AI256" s="1"/>
      <c r="AJ256" s="1"/>
      <c r="AK256" s="1"/>
      <c r="AL256" s="1"/>
      <c r="AM256" s="1"/>
      <c r="AN256" s="1"/>
      <c r="AO256" s="1"/>
      <c r="AP256" s="1"/>
      <c r="AQ256" s="1"/>
      <c r="AR256" s="1"/>
      <c r="AS256" s="1"/>
    </row>
    <row r="257" spans="28:45" ht="12.75">
      <c r="AB257" s="3"/>
      <c r="AC257" s="1"/>
      <c r="AD257" s="1"/>
      <c r="AE257" s="1"/>
      <c r="AF257" s="1"/>
      <c r="AG257" s="1"/>
      <c r="AH257" s="1"/>
      <c r="AI257" s="1"/>
      <c r="AJ257" s="1"/>
      <c r="AK257" s="1"/>
      <c r="AL257" s="1"/>
      <c r="AM257" s="1"/>
      <c r="AN257" s="1"/>
      <c r="AO257" s="1"/>
      <c r="AP257" s="1"/>
      <c r="AQ257" s="1"/>
      <c r="AR257" s="1"/>
      <c r="AS257" s="1"/>
    </row>
    <row r="258" spans="28:45" ht="12.75">
      <c r="AB258" s="3"/>
      <c r="AC258" s="1"/>
      <c r="AD258" s="1"/>
      <c r="AE258" s="1"/>
      <c r="AF258" s="1"/>
      <c r="AG258" s="1"/>
      <c r="AH258" s="1"/>
      <c r="AI258" s="1"/>
      <c r="AJ258" s="1"/>
      <c r="AK258" s="1"/>
      <c r="AL258" s="1"/>
      <c r="AM258" s="1"/>
      <c r="AN258" s="1"/>
      <c r="AO258" s="1"/>
      <c r="AP258" s="1"/>
      <c r="AQ258" s="1"/>
      <c r="AR258" s="1"/>
      <c r="AS258" s="1"/>
    </row>
    <row r="259" spans="28:45" ht="12.75">
      <c r="AB259" s="3"/>
      <c r="AC259" s="1"/>
      <c r="AD259" s="1"/>
      <c r="AE259" s="1"/>
      <c r="AF259" s="1"/>
      <c r="AG259" s="1"/>
      <c r="AH259" s="1"/>
      <c r="AI259" s="1"/>
      <c r="AJ259" s="1"/>
      <c r="AK259" s="1"/>
      <c r="AL259" s="1"/>
      <c r="AM259" s="1"/>
      <c r="AN259" s="1"/>
      <c r="AO259" s="1"/>
      <c r="AP259" s="1"/>
      <c r="AQ259" s="1"/>
      <c r="AR259" s="1"/>
      <c r="AS259" s="1"/>
    </row>
    <row r="260" spans="28:45" ht="12.75">
      <c r="AB260" s="3"/>
      <c r="AC260" s="1"/>
      <c r="AD260" s="1"/>
      <c r="AE260" s="1"/>
      <c r="AF260" s="1"/>
      <c r="AG260" s="1"/>
      <c r="AH260" s="1"/>
      <c r="AI260" s="1"/>
      <c r="AJ260" s="1"/>
      <c r="AK260" s="1"/>
      <c r="AL260" s="1"/>
      <c r="AM260" s="1"/>
      <c r="AN260" s="1"/>
      <c r="AO260" s="1"/>
      <c r="AP260" s="1"/>
      <c r="AQ260" s="1"/>
      <c r="AR260" s="1"/>
      <c r="AS260" s="1"/>
    </row>
    <row r="261" spans="28:45" ht="12.75">
      <c r="AB261" s="3"/>
      <c r="AC261" s="1"/>
      <c r="AD261" s="1"/>
      <c r="AE261" s="1"/>
      <c r="AF261" s="1"/>
      <c r="AG261" s="1"/>
      <c r="AH261" s="1"/>
      <c r="AI261" s="1"/>
      <c r="AJ261" s="1"/>
      <c r="AK261" s="1"/>
      <c r="AL261" s="1"/>
      <c r="AM261" s="1"/>
      <c r="AN261" s="1"/>
      <c r="AO261" s="1"/>
      <c r="AP261" s="1"/>
      <c r="AQ261" s="1"/>
      <c r="AR261" s="1"/>
      <c r="AS261" s="1"/>
    </row>
    <row r="262" spans="28:45" ht="12.75">
      <c r="AB262" s="3"/>
      <c r="AC262" s="1"/>
      <c r="AD262" s="1"/>
      <c r="AE262" s="1"/>
      <c r="AF262" s="1"/>
      <c r="AG262" s="1"/>
      <c r="AH262" s="1"/>
      <c r="AI262" s="1"/>
      <c r="AJ262" s="1"/>
      <c r="AK262" s="1"/>
      <c r="AL262" s="1"/>
      <c r="AM262" s="1"/>
      <c r="AN262" s="1"/>
      <c r="AO262" s="1"/>
      <c r="AP262" s="1"/>
      <c r="AQ262" s="1"/>
      <c r="AR262" s="1"/>
      <c r="AS262" s="1"/>
    </row>
    <row r="263" spans="28:45" ht="12.75">
      <c r="AB263" s="3"/>
      <c r="AC263" s="1"/>
      <c r="AD263" s="1"/>
      <c r="AE263" s="1"/>
      <c r="AF263" s="1"/>
      <c r="AG263" s="1"/>
      <c r="AH263" s="1"/>
      <c r="AI263" s="1"/>
      <c r="AJ263" s="1"/>
      <c r="AK263" s="1"/>
      <c r="AL263" s="1"/>
      <c r="AM263" s="1"/>
      <c r="AN263" s="1"/>
      <c r="AO263" s="1"/>
      <c r="AP263" s="1"/>
      <c r="AQ263" s="1"/>
      <c r="AR263" s="1"/>
      <c r="AS263" s="1"/>
    </row>
    <row r="264" spans="28:45" ht="12.75">
      <c r="AB264" s="3"/>
      <c r="AC264" s="1"/>
      <c r="AD264" s="1"/>
      <c r="AE264" s="1"/>
      <c r="AF264" s="1"/>
      <c r="AG264" s="1"/>
      <c r="AH264" s="1"/>
      <c r="AI264" s="1"/>
      <c r="AJ264" s="1"/>
      <c r="AK264" s="1"/>
      <c r="AL264" s="1"/>
      <c r="AM264" s="1"/>
      <c r="AN264" s="1"/>
      <c r="AO264" s="1"/>
      <c r="AP264" s="1"/>
      <c r="AQ264" s="1"/>
      <c r="AR264" s="1"/>
      <c r="AS264" s="1"/>
    </row>
    <row r="265" spans="28:45" ht="12.75">
      <c r="AB265" s="3"/>
      <c r="AC265" s="1"/>
      <c r="AD265" s="1"/>
      <c r="AE265" s="1"/>
      <c r="AF265" s="1"/>
      <c r="AG265" s="1"/>
      <c r="AH265" s="1"/>
      <c r="AI265" s="1"/>
      <c r="AJ265" s="1"/>
      <c r="AK265" s="1"/>
      <c r="AL265" s="1"/>
      <c r="AM265" s="1"/>
      <c r="AN265" s="1"/>
      <c r="AO265" s="1"/>
      <c r="AP265" s="1"/>
      <c r="AQ265" s="1"/>
      <c r="AR265" s="1"/>
      <c r="AS265" s="1"/>
    </row>
    <row r="266" spans="28:45" ht="12.75">
      <c r="AB266" s="3"/>
      <c r="AC266" s="1"/>
      <c r="AD266" s="1"/>
      <c r="AE266" s="1"/>
      <c r="AF266" s="1"/>
      <c r="AG266" s="1"/>
      <c r="AH266" s="1"/>
      <c r="AI266" s="1"/>
      <c r="AJ266" s="1"/>
      <c r="AK266" s="1"/>
      <c r="AL266" s="1"/>
      <c r="AM266" s="1"/>
      <c r="AN266" s="1"/>
      <c r="AO266" s="1"/>
      <c r="AP266" s="1"/>
      <c r="AQ266" s="1"/>
      <c r="AR266" s="1"/>
      <c r="AS266" s="1"/>
    </row>
    <row r="267" spans="28:45" ht="12.75">
      <c r="AB267" s="3"/>
      <c r="AC267" s="1"/>
      <c r="AD267" s="1"/>
      <c r="AE267" s="1"/>
      <c r="AF267" s="1"/>
      <c r="AG267" s="1"/>
      <c r="AH267" s="1"/>
      <c r="AI267" s="1"/>
      <c r="AJ267" s="1"/>
      <c r="AK267" s="1"/>
      <c r="AL267" s="1"/>
      <c r="AM267" s="1"/>
      <c r="AN267" s="1"/>
      <c r="AO267" s="1"/>
      <c r="AP267" s="1"/>
      <c r="AQ267" s="1"/>
      <c r="AR267" s="1"/>
      <c r="AS267" s="1"/>
    </row>
    <row r="268" spans="28:45" ht="12.75">
      <c r="AB268" s="3"/>
      <c r="AC268" s="1"/>
      <c r="AD268" s="1"/>
      <c r="AE268" s="1"/>
      <c r="AF268" s="1"/>
      <c r="AG268" s="1"/>
      <c r="AH268" s="1"/>
      <c r="AI268" s="1"/>
      <c r="AJ268" s="1"/>
      <c r="AK268" s="1"/>
      <c r="AL268" s="1"/>
      <c r="AM268" s="1"/>
      <c r="AN268" s="1"/>
      <c r="AO268" s="1"/>
      <c r="AP268" s="1"/>
      <c r="AQ268" s="1"/>
      <c r="AR268" s="1"/>
      <c r="AS268" s="1"/>
    </row>
    <row r="269" spans="28:45" ht="12.75">
      <c r="AB269" s="3"/>
      <c r="AC269" s="1"/>
      <c r="AD269" s="1"/>
      <c r="AE269" s="1"/>
      <c r="AF269" s="1"/>
      <c r="AG269" s="1"/>
      <c r="AH269" s="1"/>
      <c r="AI269" s="1"/>
      <c r="AJ269" s="1"/>
      <c r="AK269" s="1"/>
      <c r="AL269" s="1"/>
      <c r="AM269" s="1"/>
      <c r="AN269" s="1"/>
      <c r="AO269" s="1"/>
      <c r="AP269" s="1"/>
      <c r="AQ269" s="1"/>
      <c r="AR269" s="1"/>
      <c r="AS269" s="1"/>
    </row>
    <row r="270" spans="28:45" ht="12.75">
      <c r="AB270" s="3"/>
      <c r="AC270" s="1"/>
      <c r="AD270" s="1"/>
      <c r="AE270" s="1"/>
      <c r="AF270" s="1"/>
      <c r="AG270" s="1"/>
      <c r="AH270" s="1"/>
      <c r="AI270" s="1"/>
      <c r="AJ270" s="1"/>
      <c r="AK270" s="1"/>
      <c r="AL270" s="1"/>
      <c r="AM270" s="1"/>
      <c r="AN270" s="1"/>
      <c r="AO270" s="1"/>
      <c r="AP270" s="1"/>
      <c r="AQ270" s="1"/>
      <c r="AR270" s="1"/>
      <c r="AS270" s="1"/>
    </row>
    <row r="271" spans="28:45" ht="12.75">
      <c r="AB271" s="3"/>
      <c r="AC271" s="1"/>
      <c r="AD271" s="1"/>
      <c r="AE271" s="1"/>
      <c r="AF271" s="1"/>
      <c r="AG271" s="1"/>
      <c r="AH271" s="1"/>
      <c r="AI271" s="1"/>
      <c r="AJ271" s="1"/>
      <c r="AK271" s="1"/>
      <c r="AL271" s="1"/>
      <c r="AM271" s="1"/>
      <c r="AN271" s="1"/>
      <c r="AO271" s="1"/>
      <c r="AP271" s="1"/>
      <c r="AQ271" s="1"/>
      <c r="AR271" s="1"/>
      <c r="AS271" s="1"/>
    </row>
    <row r="272" spans="28:45" ht="12.75">
      <c r="AB272" s="3"/>
      <c r="AC272" s="1"/>
      <c r="AD272" s="1"/>
      <c r="AE272" s="1"/>
      <c r="AF272" s="1"/>
      <c r="AG272" s="1"/>
      <c r="AH272" s="1"/>
      <c r="AI272" s="1"/>
      <c r="AJ272" s="1"/>
      <c r="AK272" s="1"/>
      <c r="AL272" s="1"/>
      <c r="AM272" s="1"/>
      <c r="AN272" s="1"/>
      <c r="AO272" s="1"/>
      <c r="AP272" s="1"/>
      <c r="AQ272" s="1"/>
      <c r="AR272" s="1"/>
      <c r="AS272" s="1"/>
    </row>
    <row r="273" spans="28:45" ht="12.75">
      <c r="AB273" s="3"/>
      <c r="AC273" s="1"/>
      <c r="AD273" s="1"/>
      <c r="AE273" s="1"/>
      <c r="AF273" s="1"/>
      <c r="AG273" s="1"/>
      <c r="AH273" s="1"/>
      <c r="AI273" s="1"/>
      <c r="AJ273" s="1"/>
      <c r="AK273" s="1"/>
      <c r="AL273" s="1"/>
      <c r="AM273" s="1"/>
      <c r="AN273" s="1"/>
      <c r="AO273" s="1"/>
      <c r="AP273" s="1"/>
      <c r="AQ273" s="1"/>
      <c r="AR273" s="1"/>
      <c r="AS273" s="1"/>
    </row>
    <row r="274" spans="28:45" ht="12.75">
      <c r="AB274" s="3"/>
      <c r="AC274" s="1"/>
      <c r="AD274" s="1"/>
      <c r="AE274" s="1"/>
      <c r="AF274" s="1"/>
      <c r="AG274" s="1"/>
      <c r="AH274" s="1"/>
      <c r="AI274" s="1"/>
      <c r="AJ274" s="1"/>
      <c r="AK274" s="1"/>
      <c r="AL274" s="1"/>
      <c r="AM274" s="1"/>
      <c r="AN274" s="1"/>
      <c r="AO274" s="1"/>
      <c r="AP274" s="1"/>
      <c r="AQ274" s="1"/>
      <c r="AR274" s="1"/>
      <c r="AS274" s="1"/>
    </row>
    <row r="275" spans="28:45" ht="12.75">
      <c r="AB275" s="3"/>
      <c r="AC275" s="1"/>
      <c r="AD275" s="1"/>
      <c r="AE275" s="1"/>
      <c r="AF275" s="1"/>
      <c r="AG275" s="1"/>
      <c r="AH275" s="1"/>
      <c r="AI275" s="1"/>
      <c r="AJ275" s="1"/>
      <c r="AK275" s="1"/>
      <c r="AL275" s="1"/>
      <c r="AM275" s="1"/>
      <c r="AN275" s="1"/>
      <c r="AO275" s="1"/>
      <c r="AP275" s="1"/>
      <c r="AQ275" s="1"/>
      <c r="AR275" s="1"/>
      <c r="AS275" s="1"/>
    </row>
    <row r="276" spans="28:45" ht="12.75">
      <c r="AB276" s="3"/>
      <c r="AC276" s="1"/>
      <c r="AD276" s="1"/>
      <c r="AE276" s="1"/>
      <c r="AF276" s="1"/>
      <c r="AG276" s="1"/>
      <c r="AH276" s="1"/>
      <c r="AI276" s="1"/>
      <c r="AJ276" s="1"/>
      <c r="AK276" s="1"/>
      <c r="AL276" s="1"/>
      <c r="AM276" s="1"/>
      <c r="AN276" s="1"/>
      <c r="AO276" s="1"/>
      <c r="AP276" s="1"/>
      <c r="AQ276" s="1"/>
      <c r="AR276" s="1"/>
      <c r="AS276" s="1"/>
    </row>
    <row r="277" spans="29:45" ht="12.75">
      <c r="AC277" s="1"/>
      <c r="AD277" s="1"/>
      <c r="AE277" s="1"/>
      <c r="AF277" s="1"/>
      <c r="AG277" s="1"/>
      <c r="AH277" s="1"/>
      <c r="AI277" s="1"/>
      <c r="AJ277" s="1"/>
      <c r="AK277" s="1"/>
      <c r="AL277" s="1"/>
      <c r="AM277" s="1"/>
      <c r="AN277" s="1"/>
      <c r="AO277" s="1"/>
      <c r="AP277" s="1"/>
      <c r="AQ277" s="1"/>
      <c r="AR277" s="1"/>
      <c r="AS277" s="1"/>
    </row>
    <row r="278" spans="29:45" ht="12.75">
      <c r="AC278" s="1"/>
      <c r="AD278" s="1"/>
      <c r="AE278" s="1"/>
      <c r="AF278" s="1"/>
      <c r="AG278" s="1"/>
      <c r="AH278" s="1"/>
      <c r="AI278" s="1"/>
      <c r="AJ278" s="1"/>
      <c r="AK278" s="1"/>
      <c r="AL278" s="1"/>
      <c r="AM278" s="1"/>
      <c r="AN278" s="1"/>
      <c r="AO278" s="1"/>
      <c r="AP278" s="1"/>
      <c r="AQ278" s="1"/>
      <c r="AR278" s="1"/>
      <c r="AS278" s="1"/>
    </row>
    <row r="279" spans="29:45" ht="12.75">
      <c r="AC279" s="1"/>
      <c r="AD279" s="1"/>
      <c r="AE279" s="1"/>
      <c r="AF279" s="1"/>
      <c r="AG279" s="1"/>
      <c r="AH279" s="1"/>
      <c r="AI279" s="1"/>
      <c r="AJ279" s="1"/>
      <c r="AK279" s="1"/>
      <c r="AL279" s="1"/>
      <c r="AM279" s="1"/>
      <c r="AN279" s="1"/>
      <c r="AO279" s="1"/>
      <c r="AP279" s="1"/>
      <c r="AQ279" s="1"/>
      <c r="AR279" s="1"/>
      <c r="AS279" s="1"/>
    </row>
    <row r="280" spans="29:45" ht="12.75">
      <c r="AC280" s="1"/>
      <c r="AD280" s="1"/>
      <c r="AE280" s="1"/>
      <c r="AF280" s="1"/>
      <c r="AG280" s="1"/>
      <c r="AH280" s="1"/>
      <c r="AI280" s="1"/>
      <c r="AJ280" s="1"/>
      <c r="AK280" s="1"/>
      <c r="AL280" s="1"/>
      <c r="AM280" s="1"/>
      <c r="AN280" s="1"/>
      <c r="AO280" s="1"/>
      <c r="AP280" s="1"/>
      <c r="AQ280" s="1"/>
      <c r="AR280" s="1"/>
      <c r="AS280" s="1"/>
    </row>
    <row r="281" spans="29:45" ht="12.75">
      <c r="AC281" s="1"/>
      <c r="AD281" s="1"/>
      <c r="AE281" s="1"/>
      <c r="AF281" s="1"/>
      <c r="AG281" s="1"/>
      <c r="AH281" s="1"/>
      <c r="AI281" s="1"/>
      <c r="AJ281" s="1"/>
      <c r="AK281" s="1"/>
      <c r="AL281" s="1"/>
      <c r="AM281" s="1"/>
      <c r="AN281" s="1"/>
      <c r="AO281" s="1"/>
      <c r="AP281" s="1"/>
      <c r="AQ281" s="1"/>
      <c r="AR281" s="1"/>
      <c r="AS281" s="1"/>
    </row>
    <row r="282" spans="29:45" ht="12.75">
      <c r="AC282" s="1"/>
      <c r="AD282" s="1"/>
      <c r="AE282" s="1"/>
      <c r="AF282" s="1"/>
      <c r="AG282" s="1"/>
      <c r="AH282" s="1"/>
      <c r="AI282" s="1"/>
      <c r="AJ282" s="1"/>
      <c r="AK282" s="1"/>
      <c r="AL282" s="1"/>
      <c r="AM282" s="1"/>
      <c r="AN282" s="1"/>
      <c r="AO282" s="1"/>
      <c r="AP282" s="1"/>
      <c r="AQ282" s="1"/>
      <c r="AR282" s="1"/>
      <c r="AS282" s="1"/>
    </row>
    <row r="283" spans="29:45" ht="12.75">
      <c r="AC283" s="1"/>
      <c r="AD283" s="1"/>
      <c r="AE283" s="1"/>
      <c r="AF283" s="1"/>
      <c r="AG283" s="1"/>
      <c r="AH283" s="1"/>
      <c r="AI283" s="1"/>
      <c r="AJ283" s="1"/>
      <c r="AK283" s="1"/>
      <c r="AL283" s="1"/>
      <c r="AM283" s="1"/>
      <c r="AN283" s="1"/>
      <c r="AO283" s="1"/>
      <c r="AP283" s="1"/>
      <c r="AQ283" s="1"/>
      <c r="AR283" s="1"/>
      <c r="AS283" s="1"/>
    </row>
    <row r="284" spans="29:45" ht="12.75">
      <c r="AC284" s="1"/>
      <c r="AD284" s="1"/>
      <c r="AE284" s="1"/>
      <c r="AF284" s="1"/>
      <c r="AG284" s="1"/>
      <c r="AH284" s="1"/>
      <c r="AI284" s="1"/>
      <c r="AJ284" s="1"/>
      <c r="AK284" s="1"/>
      <c r="AL284" s="1"/>
      <c r="AM284" s="1"/>
      <c r="AN284" s="1"/>
      <c r="AO284" s="1"/>
      <c r="AP284" s="1"/>
      <c r="AQ284" s="1"/>
      <c r="AR284" s="1"/>
      <c r="AS284" s="1"/>
    </row>
    <row r="285" spans="29:45" ht="12.75">
      <c r="AC285" s="1"/>
      <c r="AD285" s="1"/>
      <c r="AE285" s="1"/>
      <c r="AF285" s="1"/>
      <c r="AG285" s="1"/>
      <c r="AH285" s="1"/>
      <c r="AI285" s="1"/>
      <c r="AJ285" s="1"/>
      <c r="AK285" s="1"/>
      <c r="AL285" s="1"/>
      <c r="AM285" s="1"/>
      <c r="AN285" s="1"/>
      <c r="AO285" s="1"/>
      <c r="AP285" s="1"/>
      <c r="AQ285" s="1"/>
      <c r="AR285" s="1"/>
      <c r="AS285" s="1"/>
    </row>
    <row r="286" spans="29:45" ht="12.75">
      <c r="AC286" s="1"/>
      <c r="AD286" s="1"/>
      <c r="AE286" s="1"/>
      <c r="AF286" s="1"/>
      <c r="AG286" s="1"/>
      <c r="AH286" s="1"/>
      <c r="AI286" s="1"/>
      <c r="AJ286" s="1"/>
      <c r="AK286" s="1"/>
      <c r="AL286" s="1"/>
      <c r="AM286" s="1"/>
      <c r="AN286" s="1"/>
      <c r="AO286" s="1"/>
      <c r="AP286" s="1"/>
      <c r="AQ286" s="1"/>
      <c r="AR286" s="1"/>
      <c r="AS286" s="1"/>
    </row>
    <row r="287" spans="29:45" ht="12.75">
      <c r="AC287" s="1"/>
      <c r="AD287" s="1"/>
      <c r="AE287" s="1"/>
      <c r="AF287" s="1"/>
      <c r="AG287" s="1"/>
      <c r="AH287" s="1"/>
      <c r="AI287" s="1"/>
      <c r="AJ287" s="1"/>
      <c r="AK287" s="1"/>
      <c r="AL287" s="1"/>
      <c r="AM287" s="1"/>
      <c r="AN287" s="1"/>
      <c r="AO287" s="1"/>
      <c r="AP287" s="1"/>
      <c r="AQ287" s="1"/>
      <c r="AR287" s="1"/>
      <c r="AS287" s="1"/>
    </row>
    <row r="288" spans="29:45" ht="12.75">
      <c r="AC288" s="1"/>
      <c r="AD288" s="1"/>
      <c r="AE288" s="1"/>
      <c r="AF288" s="1"/>
      <c r="AG288" s="1"/>
      <c r="AH288" s="1"/>
      <c r="AI288" s="1"/>
      <c r="AJ288" s="1"/>
      <c r="AK288" s="1"/>
      <c r="AL288" s="1"/>
      <c r="AM288" s="1"/>
      <c r="AN288" s="1"/>
      <c r="AO288" s="1"/>
      <c r="AP288" s="1"/>
      <c r="AQ288" s="1"/>
      <c r="AR288" s="1"/>
      <c r="AS288" s="1"/>
    </row>
    <row r="289" spans="29:45" ht="12.75">
      <c r="AC289" s="1"/>
      <c r="AD289" s="1"/>
      <c r="AE289" s="1"/>
      <c r="AF289" s="1"/>
      <c r="AG289" s="1"/>
      <c r="AH289" s="1"/>
      <c r="AI289" s="1"/>
      <c r="AJ289" s="1"/>
      <c r="AK289" s="1"/>
      <c r="AL289" s="1"/>
      <c r="AM289" s="1"/>
      <c r="AN289" s="1"/>
      <c r="AO289" s="1"/>
      <c r="AP289" s="1"/>
      <c r="AQ289" s="1"/>
      <c r="AR289" s="1"/>
      <c r="AS289" s="1"/>
    </row>
    <row r="290" spans="29:45" ht="12.75">
      <c r="AC290" s="1"/>
      <c r="AD290" s="1"/>
      <c r="AE290" s="1"/>
      <c r="AF290" s="1"/>
      <c r="AG290" s="1"/>
      <c r="AH290" s="1"/>
      <c r="AI290" s="1"/>
      <c r="AJ290" s="1"/>
      <c r="AK290" s="1"/>
      <c r="AL290" s="1"/>
      <c r="AM290" s="1"/>
      <c r="AN290" s="1"/>
      <c r="AO290" s="1"/>
      <c r="AP290" s="1"/>
      <c r="AQ290" s="1"/>
      <c r="AR290" s="1"/>
      <c r="AS290" s="1"/>
    </row>
    <row r="291" spans="29:45" ht="12.75">
      <c r="AC291" s="1"/>
      <c r="AD291" s="1"/>
      <c r="AE291" s="1"/>
      <c r="AF291" s="1"/>
      <c r="AG291" s="1"/>
      <c r="AH291" s="1"/>
      <c r="AI291" s="1"/>
      <c r="AJ291" s="1"/>
      <c r="AK291" s="1"/>
      <c r="AL291" s="1"/>
      <c r="AM291" s="1"/>
      <c r="AN291" s="1"/>
      <c r="AO291" s="1"/>
      <c r="AP291" s="1"/>
      <c r="AQ291" s="1"/>
      <c r="AR291" s="1"/>
      <c r="AS291" s="1"/>
    </row>
    <row r="292" spans="29:45" ht="12.75">
      <c r="AC292" s="1"/>
      <c r="AD292" s="1"/>
      <c r="AE292" s="1"/>
      <c r="AF292" s="1"/>
      <c r="AG292" s="1"/>
      <c r="AH292" s="1"/>
      <c r="AI292" s="1"/>
      <c r="AJ292" s="1"/>
      <c r="AK292" s="1"/>
      <c r="AL292" s="1"/>
      <c r="AM292" s="1"/>
      <c r="AN292" s="1"/>
      <c r="AO292" s="1"/>
      <c r="AP292" s="1"/>
      <c r="AQ292" s="1"/>
      <c r="AR292" s="1"/>
      <c r="AS292" s="1"/>
    </row>
    <row r="293" spans="29:45" ht="12.75">
      <c r="AC293" s="1"/>
      <c r="AD293" s="1"/>
      <c r="AE293" s="1"/>
      <c r="AF293" s="1"/>
      <c r="AG293" s="1"/>
      <c r="AH293" s="1"/>
      <c r="AI293" s="1"/>
      <c r="AJ293" s="1"/>
      <c r="AK293" s="1"/>
      <c r="AL293" s="1"/>
      <c r="AM293" s="1"/>
      <c r="AN293" s="1"/>
      <c r="AO293" s="1"/>
      <c r="AP293" s="1"/>
      <c r="AQ293" s="1"/>
      <c r="AR293" s="1"/>
      <c r="AS293" s="1"/>
    </row>
    <row r="294" spans="29:45" ht="12.75">
      <c r="AC294" s="1"/>
      <c r="AD294" s="1"/>
      <c r="AE294" s="1"/>
      <c r="AF294" s="1"/>
      <c r="AG294" s="1"/>
      <c r="AH294" s="1"/>
      <c r="AI294" s="1"/>
      <c r="AJ294" s="1"/>
      <c r="AK294" s="1"/>
      <c r="AL294" s="1"/>
      <c r="AM294" s="1"/>
      <c r="AN294" s="1"/>
      <c r="AO294" s="1"/>
      <c r="AP294" s="1"/>
      <c r="AQ294" s="1"/>
      <c r="AR294" s="1"/>
      <c r="AS294" s="1"/>
    </row>
    <row r="295" spans="29:45" ht="12.75">
      <c r="AC295" s="1"/>
      <c r="AD295" s="1"/>
      <c r="AE295" s="1"/>
      <c r="AF295" s="1"/>
      <c r="AG295" s="1"/>
      <c r="AH295" s="1"/>
      <c r="AI295" s="1"/>
      <c r="AJ295" s="1"/>
      <c r="AK295" s="1"/>
      <c r="AL295" s="1"/>
      <c r="AM295" s="1"/>
      <c r="AN295" s="1"/>
      <c r="AO295" s="1"/>
      <c r="AP295" s="1"/>
      <c r="AQ295" s="1"/>
      <c r="AR295" s="1"/>
      <c r="AS295" s="1"/>
    </row>
    <row r="296" spans="29:45" ht="12.75">
      <c r="AC296" s="1"/>
      <c r="AD296" s="1"/>
      <c r="AE296" s="1"/>
      <c r="AF296" s="1"/>
      <c r="AG296" s="1"/>
      <c r="AH296" s="1"/>
      <c r="AI296" s="1"/>
      <c r="AJ296" s="1"/>
      <c r="AK296" s="1"/>
      <c r="AL296" s="1"/>
      <c r="AM296" s="1"/>
      <c r="AN296" s="1"/>
      <c r="AO296" s="1"/>
      <c r="AP296" s="1"/>
      <c r="AQ296" s="1"/>
      <c r="AR296" s="1"/>
      <c r="AS296" s="1"/>
    </row>
    <row r="297" spans="29:45" ht="12.75">
      <c r="AC297" s="1"/>
      <c r="AD297" s="1"/>
      <c r="AE297" s="1"/>
      <c r="AF297" s="1"/>
      <c r="AG297" s="1"/>
      <c r="AH297" s="1"/>
      <c r="AI297" s="1"/>
      <c r="AJ297" s="1"/>
      <c r="AK297" s="1"/>
      <c r="AL297" s="1"/>
      <c r="AM297" s="1"/>
      <c r="AN297" s="1"/>
      <c r="AO297" s="1"/>
      <c r="AP297" s="1"/>
      <c r="AQ297" s="1"/>
      <c r="AR297" s="1"/>
      <c r="AS297" s="1"/>
    </row>
    <row r="298" spans="29:45" ht="12.75">
      <c r="AC298" s="1"/>
      <c r="AD298" s="1"/>
      <c r="AE298" s="1"/>
      <c r="AF298" s="1"/>
      <c r="AG298" s="1"/>
      <c r="AH298" s="1"/>
      <c r="AI298" s="1"/>
      <c r="AJ298" s="1"/>
      <c r="AK298" s="1"/>
      <c r="AL298" s="1"/>
      <c r="AM298" s="1"/>
      <c r="AN298" s="1"/>
      <c r="AO298" s="1"/>
      <c r="AP298" s="1"/>
      <c r="AQ298" s="1"/>
      <c r="AR298" s="1"/>
      <c r="AS298" s="1"/>
    </row>
    <row r="299" spans="29:45" ht="12.75">
      <c r="AC299" s="1"/>
      <c r="AD299" s="1"/>
      <c r="AE299" s="1"/>
      <c r="AF299" s="1"/>
      <c r="AG299" s="1"/>
      <c r="AH299" s="1"/>
      <c r="AI299" s="1"/>
      <c r="AJ299" s="1"/>
      <c r="AK299" s="1"/>
      <c r="AL299" s="1"/>
      <c r="AM299" s="1"/>
      <c r="AN299" s="1"/>
      <c r="AO299" s="1"/>
      <c r="AP299" s="1"/>
      <c r="AQ299" s="1"/>
      <c r="AR299" s="1"/>
      <c r="AS299" s="1"/>
    </row>
    <row r="300" spans="29:45" ht="12.75">
      <c r="AC300" s="1"/>
      <c r="AD300" s="1"/>
      <c r="AE300" s="1"/>
      <c r="AF300" s="1"/>
      <c r="AG300" s="1"/>
      <c r="AH300" s="1"/>
      <c r="AI300" s="1"/>
      <c r="AJ300" s="1"/>
      <c r="AK300" s="1"/>
      <c r="AL300" s="1"/>
      <c r="AM300" s="1"/>
      <c r="AN300" s="1"/>
      <c r="AO300" s="1"/>
      <c r="AP300" s="1"/>
      <c r="AQ300" s="1"/>
      <c r="AR300" s="1"/>
      <c r="AS300" s="1"/>
    </row>
    <row r="301" spans="29:45" ht="12.75">
      <c r="AC301" s="1"/>
      <c r="AD301" s="1"/>
      <c r="AE301" s="1"/>
      <c r="AF301" s="1"/>
      <c r="AG301" s="1"/>
      <c r="AH301" s="1"/>
      <c r="AI301" s="1"/>
      <c r="AJ301" s="1"/>
      <c r="AK301" s="1"/>
      <c r="AL301" s="1"/>
      <c r="AM301" s="1"/>
      <c r="AN301" s="1"/>
      <c r="AO301" s="1"/>
      <c r="AP301" s="1"/>
      <c r="AQ301" s="1"/>
      <c r="AR301" s="1"/>
      <c r="AS301" s="1"/>
    </row>
    <row r="302" spans="29:45" ht="12.75">
      <c r="AC302" s="1"/>
      <c r="AD302" s="1"/>
      <c r="AE302" s="1"/>
      <c r="AF302" s="1"/>
      <c r="AG302" s="1"/>
      <c r="AH302" s="1"/>
      <c r="AI302" s="1"/>
      <c r="AJ302" s="1"/>
      <c r="AK302" s="1"/>
      <c r="AL302" s="1"/>
      <c r="AM302" s="1"/>
      <c r="AN302" s="1"/>
      <c r="AO302" s="1"/>
      <c r="AP302" s="1"/>
      <c r="AQ302" s="1"/>
      <c r="AR302" s="1"/>
      <c r="AS302" s="1"/>
    </row>
    <row r="303" spans="29:45" ht="12.75">
      <c r="AC303" s="1"/>
      <c r="AD303" s="1"/>
      <c r="AE303" s="1"/>
      <c r="AF303" s="1"/>
      <c r="AG303" s="1"/>
      <c r="AH303" s="1"/>
      <c r="AI303" s="1"/>
      <c r="AJ303" s="1"/>
      <c r="AK303" s="1"/>
      <c r="AL303" s="1"/>
      <c r="AM303" s="1"/>
      <c r="AN303" s="1"/>
      <c r="AO303" s="1"/>
      <c r="AP303" s="1"/>
      <c r="AQ303" s="1"/>
      <c r="AR303" s="1"/>
      <c r="AS303" s="1"/>
    </row>
    <row r="304" spans="29:45" ht="12.75">
      <c r="AC304" s="1"/>
      <c r="AD304" s="1"/>
      <c r="AE304" s="1"/>
      <c r="AF304" s="1"/>
      <c r="AG304" s="1"/>
      <c r="AH304" s="1"/>
      <c r="AI304" s="1"/>
      <c r="AJ304" s="1"/>
      <c r="AK304" s="1"/>
      <c r="AL304" s="1"/>
      <c r="AM304" s="1"/>
      <c r="AN304" s="1"/>
      <c r="AO304" s="1"/>
      <c r="AP304" s="1"/>
      <c r="AQ304" s="1"/>
      <c r="AR304" s="1"/>
      <c r="AS304" s="1"/>
    </row>
    <row r="305" spans="29:45" ht="12.75">
      <c r="AC305" s="1"/>
      <c r="AD305" s="1"/>
      <c r="AE305" s="1"/>
      <c r="AF305" s="1"/>
      <c r="AG305" s="1"/>
      <c r="AH305" s="1"/>
      <c r="AI305" s="1"/>
      <c r="AJ305" s="1"/>
      <c r="AK305" s="1"/>
      <c r="AL305" s="1"/>
      <c r="AM305" s="1"/>
      <c r="AN305" s="1"/>
      <c r="AO305" s="1"/>
      <c r="AP305" s="1"/>
      <c r="AQ305" s="1"/>
      <c r="AR305" s="1"/>
      <c r="AS305" s="1"/>
    </row>
    <row r="306" spans="29:45" ht="12.75">
      <c r="AC306" s="1"/>
      <c r="AD306" s="1"/>
      <c r="AE306" s="1"/>
      <c r="AF306" s="1"/>
      <c r="AG306" s="1"/>
      <c r="AH306" s="1"/>
      <c r="AI306" s="1"/>
      <c r="AJ306" s="1"/>
      <c r="AK306" s="1"/>
      <c r="AL306" s="1"/>
      <c r="AM306" s="1"/>
      <c r="AN306" s="1"/>
      <c r="AO306" s="1"/>
      <c r="AP306" s="1"/>
      <c r="AQ306" s="1"/>
      <c r="AR306" s="1"/>
      <c r="AS306" s="1"/>
    </row>
    <row r="307" spans="29:45" ht="12.75">
      <c r="AC307" s="1"/>
      <c r="AD307" s="1"/>
      <c r="AE307" s="1"/>
      <c r="AF307" s="1"/>
      <c r="AG307" s="1"/>
      <c r="AH307" s="1"/>
      <c r="AI307" s="1"/>
      <c r="AJ307" s="1"/>
      <c r="AK307" s="1"/>
      <c r="AL307" s="1"/>
      <c r="AM307" s="1"/>
      <c r="AN307" s="1"/>
      <c r="AO307" s="1"/>
      <c r="AP307" s="1"/>
      <c r="AQ307" s="1"/>
      <c r="AR307" s="1"/>
      <c r="AS307" s="1"/>
    </row>
    <row r="308" spans="29:45" ht="12.75">
      <c r="AC308" s="1"/>
      <c r="AD308" s="1"/>
      <c r="AE308" s="1"/>
      <c r="AF308" s="1"/>
      <c r="AG308" s="1"/>
      <c r="AH308" s="1"/>
      <c r="AI308" s="1"/>
      <c r="AJ308" s="1"/>
      <c r="AK308" s="1"/>
      <c r="AL308" s="1"/>
      <c r="AM308" s="1"/>
      <c r="AN308" s="1"/>
      <c r="AO308" s="1"/>
      <c r="AP308" s="1"/>
      <c r="AQ308" s="1"/>
      <c r="AR308" s="1"/>
      <c r="AS308" s="1"/>
    </row>
    <row r="309" spans="29:45" ht="12.75">
      <c r="AC309" s="1"/>
      <c r="AD309" s="1"/>
      <c r="AE309" s="1"/>
      <c r="AF309" s="1"/>
      <c r="AG309" s="1"/>
      <c r="AH309" s="1"/>
      <c r="AI309" s="1"/>
      <c r="AJ309" s="1"/>
      <c r="AK309" s="1"/>
      <c r="AL309" s="1"/>
      <c r="AM309" s="1"/>
      <c r="AN309" s="1"/>
      <c r="AO309" s="1"/>
      <c r="AP309" s="1"/>
      <c r="AQ309" s="1"/>
      <c r="AR309" s="1"/>
      <c r="AS309" s="1"/>
    </row>
    <row r="310" spans="29:45" ht="12.75">
      <c r="AC310" s="1"/>
      <c r="AD310" s="1"/>
      <c r="AE310" s="1"/>
      <c r="AF310" s="1"/>
      <c r="AG310" s="1"/>
      <c r="AH310" s="1"/>
      <c r="AI310" s="1"/>
      <c r="AJ310" s="1"/>
      <c r="AK310" s="1"/>
      <c r="AL310" s="1"/>
      <c r="AM310" s="1"/>
      <c r="AN310" s="1"/>
      <c r="AO310" s="1"/>
      <c r="AP310" s="1"/>
      <c r="AQ310" s="1"/>
      <c r="AR310" s="1"/>
      <c r="AS310" s="1"/>
    </row>
    <row r="311" spans="29:45" ht="12.75">
      <c r="AC311" s="1"/>
      <c r="AD311" s="1"/>
      <c r="AE311" s="1"/>
      <c r="AF311" s="1"/>
      <c r="AG311" s="1"/>
      <c r="AH311" s="1"/>
      <c r="AI311" s="1"/>
      <c r="AJ311" s="1"/>
      <c r="AK311" s="1"/>
      <c r="AL311" s="1"/>
      <c r="AM311" s="1"/>
      <c r="AN311" s="1"/>
      <c r="AO311" s="1"/>
      <c r="AP311" s="1"/>
      <c r="AQ311" s="1"/>
      <c r="AR311" s="1"/>
      <c r="AS311" s="1"/>
    </row>
    <row r="312" spans="29:45" ht="12.75">
      <c r="AC312" s="1"/>
      <c r="AD312" s="1"/>
      <c r="AE312" s="1"/>
      <c r="AF312" s="1"/>
      <c r="AG312" s="1"/>
      <c r="AH312" s="1"/>
      <c r="AI312" s="1"/>
      <c r="AJ312" s="1"/>
      <c r="AK312" s="1"/>
      <c r="AL312" s="1"/>
      <c r="AM312" s="1"/>
      <c r="AN312" s="1"/>
      <c r="AO312" s="1"/>
      <c r="AP312" s="1"/>
      <c r="AQ312" s="1"/>
      <c r="AR312" s="1"/>
      <c r="AS312" s="1"/>
    </row>
    <row r="313" spans="29:45" ht="12.75">
      <c r="AC313" s="1"/>
      <c r="AD313" s="1"/>
      <c r="AE313" s="1"/>
      <c r="AF313" s="1"/>
      <c r="AG313" s="1"/>
      <c r="AH313" s="1"/>
      <c r="AI313" s="1"/>
      <c r="AJ313" s="1"/>
      <c r="AK313" s="1"/>
      <c r="AL313" s="1"/>
      <c r="AM313" s="1"/>
      <c r="AN313" s="1"/>
      <c r="AO313" s="1"/>
      <c r="AP313" s="1"/>
      <c r="AQ313" s="1"/>
      <c r="AR313" s="1"/>
      <c r="AS313" s="1"/>
    </row>
    <row r="314" spans="29:45" ht="12.75">
      <c r="AC314" s="1"/>
      <c r="AD314" s="1"/>
      <c r="AE314" s="1"/>
      <c r="AF314" s="1"/>
      <c r="AG314" s="1"/>
      <c r="AH314" s="1"/>
      <c r="AI314" s="1"/>
      <c r="AJ314" s="1"/>
      <c r="AK314" s="1"/>
      <c r="AL314" s="1"/>
      <c r="AM314" s="1"/>
      <c r="AN314" s="1"/>
      <c r="AO314" s="1"/>
      <c r="AP314" s="1"/>
      <c r="AQ314" s="1"/>
      <c r="AR314" s="1"/>
      <c r="AS314" s="1"/>
    </row>
    <row r="315" spans="29:45" ht="12.75">
      <c r="AC315" s="1"/>
      <c r="AD315" s="1"/>
      <c r="AE315" s="1"/>
      <c r="AF315" s="1"/>
      <c r="AG315" s="1"/>
      <c r="AH315" s="1"/>
      <c r="AI315" s="1"/>
      <c r="AJ315" s="1"/>
      <c r="AK315" s="1"/>
      <c r="AL315" s="1"/>
      <c r="AM315" s="1"/>
      <c r="AN315" s="1"/>
      <c r="AO315" s="1"/>
      <c r="AP315" s="1"/>
      <c r="AQ315" s="1"/>
      <c r="AR315" s="1"/>
      <c r="AS315" s="1"/>
    </row>
    <row r="316" spans="29:45" ht="12.75">
      <c r="AC316" s="1"/>
      <c r="AD316" s="1"/>
      <c r="AE316" s="1"/>
      <c r="AF316" s="1"/>
      <c r="AG316" s="1"/>
      <c r="AH316" s="1"/>
      <c r="AI316" s="1"/>
      <c r="AJ316" s="1"/>
      <c r="AK316" s="1"/>
      <c r="AL316" s="1"/>
      <c r="AM316" s="1"/>
      <c r="AN316" s="1"/>
      <c r="AO316" s="1"/>
      <c r="AP316" s="1"/>
      <c r="AQ316" s="1"/>
      <c r="AR316" s="1"/>
      <c r="AS316" s="1"/>
    </row>
    <row r="317" spans="29:45" ht="12.75">
      <c r="AC317" s="1"/>
      <c r="AD317" s="1"/>
      <c r="AE317" s="1"/>
      <c r="AF317" s="1"/>
      <c r="AG317" s="1"/>
      <c r="AH317" s="1"/>
      <c r="AI317" s="1"/>
      <c r="AJ317" s="1"/>
      <c r="AK317" s="1"/>
      <c r="AL317" s="1"/>
      <c r="AM317" s="1"/>
      <c r="AN317" s="1"/>
      <c r="AO317" s="1"/>
      <c r="AP317" s="1"/>
      <c r="AQ317" s="1"/>
      <c r="AR317" s="1"/>
      <c r="AS317" s="1"/>
    </row>
    <row r="318" spans="29:45" ht="12.75">
      <c r="AC318" s="1"/>
      <c r="AD318" s="1"/>
      <c r="AE318" s="1"/>
      <c r="AF318" s="1"/>
      <c r="AG318" s="1"/>
      <c r="AH318" s="1"/>
      <c r="AI318" s="1"/>
      <c r="AJ318" s="1"/>
      <c r="AK318" s="1"/>
      <c r="AL318" s="1"/>
      <c r="AM318" s="1"/>
      <c r="AN318" s="1"/>
      <c r="AO318" s="1"/>
      <c r="AP318" s="1"/>
      <c r="AQ318" s="1"/>
      <c r="AR318" s="1"/>
      <c r="AS318" s="1"/>
    </row>
    <row r="319" spans="29:45" ht="12.75">
      <c r="AC319" s="1"/>
      <c r="AD319" s="1"/>
      <c r="AE319" s="1"/>
      <c r="AF319" s="1"/>
      <c r="AG319" s="1"/>
      <c r="AH319" s="1"/>
      <c r="AI319" s="1"/>
      <c r="AJ319" s="1"/>
      <c r="AK319" s="1"/>
      <c r="AL319" s="1"/>
      <c r="AM319" s="1"/>
      <c r="AN319" s="1"/>
      <c r="AO319" s="1"/>
      <c r="AP319" s="1"/>
      <c r="AQ319" s="1"/>
      <c r="AR319" s="1"/>
      <c r="AS319" s="1"/>
    </row>
    <row r="320" spans="29:45" ht="12.75">
      <c r="AC320" s="1"/>
      <c r="AD320" s="1"/>
      <c r="AE320" s="1"/>
      <c r="AF320" s="1"/>
      <c r="AG320" s="1"/>
      <c r="AH320" s="1"/>
      <c r="AI320" s="1"/>
      <c r="AJ320" s="1"/>
      <c r="AK320" s="1"/>
      <c r="AL320" s="1"/>
      <c r="AM320" s="1"/>
      <c r="AN320" s="1"/>
      <c r="AO320" s="1"/>
      <c r="AP320" s="1"/>
      <c r="AQ320" s="1"/>
      <c r="AR320" s="1"/>
      <c r="AS320" s="1"/>
    </row>
    <row r="321" spans="29:45" ht="12.75">
      <c r="AC321" s="1"/>
      <c r="AD321" s="1"/>
      <c r="AE321" s="1"/>
      <c r="AF321" s="1"/>
      <c r="AG321" s="1"/>
      <c r="AH321" s="1"/>
      <c r="AI321" s="1"/>
      <c r="AJ321" s="1"/>
      <c r="AK321" s="1"/>
      <c r="AL321" s="1"/>
      <c r="AM321" s="1"/>
      <c r="AN321" s="1"/>
      <c r="AO321" s="1"/>
      <c r="AP321" s="1"/>
      <c r="AQ321" s="1"/>
      <c r="AR321" s="1"/>
      <c r="AS321" s="1"/>
    </row>
    <row r="322" spans="29:45" ht="12.75">
      <c r="AC322" s="1"/>
      <c r="AD322" s="1"/>
      <c r="AE322" s="1"/>
      <c r="AF322" s="1"/>
      <c r="AG322" s="1"/>
      <c r="AH322" s="1"/>
      <c r="AI322" s="1"/>
      <c r="AJ322" s="1"/>
      <c r="AK322" s="1"/>
      <c r="AL322" s="1"/>
      <c r="AM322" s="1"/>
      <c r="AN322" s="1"/>
      <c r="AO322" s="1"/>
      <c r="AP322" s="1"/>
      <c r="AQ322" s="1"/>
      <c r="AR322" s="1"/>
      <c r="AS322" s="1"/>
    </row>
    <row r="323" spans="29:45" ht="12.75">
      <c r="AC323" s="1"/>
      <c r="AD323" s="1"/>
      <c r="AE323" s="1"/>
      <c r="AF323" s="1"/>
      <c r="AG323" s="1"/>
      <c r="AH323" s="1"/>
      <c r="AI323" s="1"/>
      <c r="AJ323" s="1"/>
      <c r="AK323" s="1"/>
      <c r="AL323" s="1"/>
      <c r="AM323" s="1"/>
      <c r="AN323" s="1"/>
      <c r="AO323" s="1"/>
      <c r="AP323" s="1"/>
      <c r="AQ323" s="1"/>
      <c r="AR323" s="1"/>
      <c r="AS323" s="1"/>
    </row>
    <row r="324" spans="29:45" ht="12.75">
      <c r="AC324" s="1"/>
      <c r="AD324" s="1"/>
      <c r="AE324" s="1"/>
      <c r="AF324" s="1"/>
      <c r="AG324" s="1"/>
      <c r="AH324" s="1"/>
      <c r="AI324" s="1"/>
      <c r="AJ324" s="1"/>
      <c r="AK324" s="1"/>
      <c r="AL324" s="1"/>
      <c r="AM324" s="1"/>
      <c r="AN324" s="1"/>
      <c r="AO324" s="1"/>
      <c r="AP324" s="1"/>
      <c r="AQ324" s="1"/>
      <c r="AR324" s="1"/>
      <c r="AS324" s="1"/>
    </row>
    <row r="325" spans="29:45" ht="12.75">
      <c r="AC325" s="1"/>
      <c r="AD325" s="1"/>
      <c r="AE325" s="1"/>
      <c r="AF325" s="1"/>
      <c r="AG325" s="1"/>
      <c r="AH325" s="1"/>
      <c r="AI325" s="1"/>
      <c r="AJ325" s="1"/>
      <c r="AK325" s="1"/>
      <c r="AL325" s="1"/>
      <c r="AM325" s="1"/>
      <c r="AN325" s="1"/>
      <c r="AO325" s="1"/>
      <c r="AP325" s="1"/>
      <c r="AQ325" s="1"/>
      <c r="AR325" s="1"/>
      <c r="AS325" s="1"/>
    </row>
    <row r="326" spans="29:45" ht="12.75">
      <c r="AC326" s="1"/>
      <c r="AD326" s="1"/>
      <c r="AE326" s="1"/>
      <c r="AF326" s="1"/>
      <c r="AG326" s="1"/>
      <c r="AH326" s="1"/>
      <c r="AI326" s="1"/>
      <c r="AJ326" s="1"/>
      <c r="AK326" s="1"/>
      <c r="AL326" s="1"/>
      <c r="AM326" s="1"/>
      <c r="AN326" s="1"/>
      <c r="AO326" s="1"/>
      <c r="AP326" s="1"/>
      <c r="AQ326" s="1"/>
      <c r="AR326" s="1"/>
      <c r="AS326" s="1"/>
    </row>
    <row r="327" spans="29:45" ht="12.75">
      <c r="AC327" s="1"/>
      <c r="AD327" s="1"/>
      <c r="AE327" s="1"/>
      <c r="AF327" s="1"/>
      <c r="AG327" s="1"/>
      <c r="AH327" s="1"/>
      <c r="AI327" s="1"/>
      <c r="AJ327" s="1"/>
      <c r="AK327" s="1"/>
      <c r="AL327" s="1"/>
      <c r="AM327" s="1"/>
      <c r="AN327" s="1"/>
      <c r="AO327" s="1"/>
      <c r="AP327" s="1"/>
      <c r="AQ327" s="1"/>
      <c r="AR327" s="1"/>
      <c r="AS327" s="1"/>
    </row>
    <row r="328" spans="29:45" ht="12.75">
      <c r="AC328" s="1"/>
      <c r="AD328" s="1"/>
      <c r="AE328" s="1"/>
      <c r="AF328" s="1"/>
      <c r="AG328" s="1"/>
      <c r="AH328" s="1"/>
      <c r="AI328" s="1"/>
      <c r="AJ328" s="1"/>
      <c r="AK328" s="1"/>
      <c r="AL328" s="1"/>
      <c r="AM328" s="1"/>
      <c r="AN328" s="1"/>
      <c r="AO328" s="1"/>
      <c r="AP328" s="1"/>
      <c r="AQ328" s="1"/>
      <c r="AR328" s="1"/>
      <c r="AS328" s="1"/>
    </row>
    <row r="329" spans="29:45" ht="12.75">
      <c r="AC329" s="1"/>
      <c r="AD329" s="1"/>
      <c r="AE329" s="1"/>
      <c r="AF329" s="1"/>
      <c r="AG329" s="1"/>
      <c r="AH329" s="1"/>
      <c r="AI329" s="1"/>
      <c r="AJ329" s="1"/>
      <c r="AK329" s="1"/>
      <c r="AL329" s="1"/>
      <c r="AM329" s="1"/>
      <c r="AN329" s="1"/>
      <c r="AO329" s="1"/>
      <c r="AP329" s="1"/>
      <c r="AQ329" s="1"/>
      <c r="AR329" s="1"/>
      <c r="AS329" s="1"/>
    </row>
    <row r="330" spans="29:45" ht="12.75">
      <c r="AC330" s="1"/>
      <c r="AD330" s="1"/>
      <c r="AE330" s="1"/>
      <c r="AF330" s="1"/>
      <c r="AG330" s="1"/>
      <c r="AH330" s="1"/>
      <c r="AI330" s="1"/>
      <c r="AJ330" s="1"/>
      <c r="AK330" s="1"/>
      <c r="AL330" s="1"/>
      <c r="AM330" s="1"/>
      <c r="AN330" s="1"/>
      <c r="AO330" s="1"/>
      <c r="AP330" s="1"/>
      <c r="AQ330" s="1"/>
      <c r="AR330" s="1"/>
      <c r="AS330" s="1"/>
    </row>
    <row r="331" spans="29:45" ht="12.75">
      <c r="AC331" s="1"/>
      <c r="AD331" s="1"/>
      <c r="AE331" s="1"/>
      <c r="AF331" s="1"/>
      <c r="AG331" s="1"/>
      <c r="AH331" s="1"/>
      <c r="AI331" s="1"/>
      <c r="AJ331" s="1"/>
      <c r="AK331" s="1"/>
      <c r="AL331" s="1"/>
      <c r="AM331" s="1"/>
      <c r="AN331" s="1"/>
      <c r="AO331" s="1"/>
      <c r="AP331" s="1"/>
      <c r="AQ331" s="1"/>
      <c r="AR331" s="1"/>
      <c r="AS331" s="1"/>
    </row>
    <row r="332" spans="29:45" ht="12.75">
      <c r="AC332" s="1"/>
      <c r="AD332" s="1"/>
      <c r="AE332" s="1"/>
      <c r="AF332" s="1"/>
      <c r="AG332" s="1"/>
      <c r="AH332" s="1"/>
      <c r="AI332" s="1"/>
      <c r="AJ332" s="1"/>
      <c r="AK332" s="1"/>
      <c r="AL332" s="1"/>
      <c r="AM332" s="1"/>
      <c r="AN332" s="1"/>
      <c r="AO332" s="1"/>
      <c r="AP332" s="1"/>
      <c r="AQ332" s="1"/>
      <c r="AR332" s="1"/>
      <c r="AS332" s="1"/>
    </row>
    <row r="333" spans="29:45" ht="12.75">
      <c r="AC333" s="1"/>
      <c r="AD333" s="1"/>
      <c r="AE333" s="1"/>
      <c r="AF333" s="1"/>
      <c r="AG333" s="1"/>
      <c r="AH333" s="1"/>
      <c r="AI333" s="1"/>
      <c r="AJ333" s="1"/>
      <c r="AK333" s="1"/>
      <c r="AL333" s="1"/>
      <c r="AM333" s="1"/>
      <c r="AN333" s="1"/>
      <c r="AO333" s="1"/>
      <c r="AP333" s="1"/>
      <c r="AQ333" s="1"/>
      <c r="AR333" s="1"/>
      <c r="AS333" s="1"/>
    </row>
    <row r="334" spans="29:45" ht="12.75">
      <c r="AC334" s="1"/>
      <c r="AD334" s="1"/>
      <c r="AE334" s="1"/>
      <c r="AF334" s="1"/>
      <c r="AG334" s="1"/>
      <c r="AH334" s="1"/>
      <c r="AI334" s="1"/>
      <c r="AJ334" s="1"/>
      <c r="AK334" s="1"/>
      <c r="AL334" s="1"/>
      <c r="AM334" s="1"/>
      <c r="AN334" s="1"/>
      <c r="AO334" s="1"/>
      <c r="AP334" s="1"/>
      <c r="AQ334" s="1"/>
      <c r="AR334" s="1"/>
      <c r="AS334" s="1"/>
    </row>
    <row r="335" spans="29:45" ht="12.75">
      <c r="AC335" s="1"/>
      <c r="AD335" s="1"/>
      <c r="AE335" s="1"/>
      <c r="AF335" s="1"/>
      <c r="AG335" s="1"/>
      <c r="AH335" s="1"/>
      <c r="AI335" s="1"/>
      <c r="AJ335" s="1"/>
      <c r="AK335" s="1"/>
      <c r="AL335" s="1"/>
      <c r="AM335" s="1"/>
      <c r="AN335" s="1"/>
      <c r="AO335" s="1"/>
      <c r="AP335" s="1"/>
      <c r="AQ335" s="1"/>
      <c r="AR335" s="1"/>
      <c r="AS335" s="1"/>
    </row>
    <row r="336" spans="29:45" ht="12.75">
      <c r="AC336" s="1"/>
      <c r="AD336" s="1"/>
      <c r="AE336" s="1"/>
      <c r="AF336" s="1"/>
      <c r="AG336" s="1"/>
      <c r="AH336" s="1"/>
      <c r="AI336" s="1"/>
      <c r="AJ336" s="1"/>
      <c r="AK336" s="1"/>
      <c r="AL336" s="1"/>
      <c r="AM336" s="1"/>
      <c r="AN336" s="1"/>
      <c r="AO336" s="1"/>
      <c r="AP336" s="1"/>
      <c r="AQ336" s="1"/>
      <c r="AR336" s="1"/>
      <c r="AS336" s="1"/>
    </row>
    <row r="337" spans="29:45" ht="12.75">
      <c r="AC337" s="1"/>
      <c r="AD337" s="1"/>
      <c r="AE337" s="1"/>
      <c r="AF337" s="1"/>
      <c r="AG337" s="1"/>
      <c r="AH337" s="1"/>
      <c r="AI337" s="1"/>
      <c r="AJ337" s="1"/>
      <c r="AK337" s="1"/>
      <c r="AL337" s="1"/>
      <c r="AM337" s="1"/>
      <c r="AN337" s="1"/>
      <c r="AO337" s="1"/>
      <c r="AP337" s="1"/>
      <c r="AQ337" s="1"/>
      <c r="AR337" s="1"/>
      <c r="AS337" s="1"/>
    </row>
    <row r="338" spans="29:45" ht="12.75">
      <c r="AC338" s="1"/>
      <c r="AD338" s="1"/>
      <c r="AE338" s="1"/>
      <c r="AF338" s="1"/>
      <c r="AG338" s="1"/>
      <c r="AH338" s="1"/>
      <c r="AI338" s="1"/>
      <c r="AJ338" s="1"/>
      <c r="AK338" s="1"/>
      <c r="AL338" s="1"/>
      <c r="AM338" s="1"/>
      <c r="AN338" s="1"/>
      <c r="AO338" s="1"/>
      <c r="AP338" s="1"/>
      <c r="AQ338" s="1"/>
      <c r="AR338" s="1"/>
      <c r="AS338" s="1"/>
    </row>
    <row r="339" spans="29:45" ht="12.75">
      <c r="AC339" s="1"/>
      <c r="AD339" s="1"/>
      <c r="AE339" s="1"/>
      <c r="AF339" s="1"/>
      <c r="AG339" s="1"/>
      <c r="AH339" s="1"/>
      <c r="AI339" s="1"/>
      <c r="AJ339" s="1"/>
      <c r="AK339" s="1"/>
      <c r="AL339" s="1"/>
      <c r="AM339" s="1"/>
      <c r="AN339" s="1"/>
      <c r="AO339" s="1"/>
      <c r="AP339" s="1"/>
      <c r="AQ339" s="1"/>
      <c r="AR339" s="1"/>
      <c r="AS339" s="1"/>
    </row>
    <row r="340" spans="29:45" ht="12.75">
      <c r="AC340" s="1"/>
      <c r="AD340" s="1"/>
      <c r="AE340" s="1"/>
      <c r="AF340" s="1"/>
      <c r="AG340" s="1"/>
      <c r="AH340" s="1"/>
      <c r="AI340" s="1"/>
      <c r="AJ340" s="1"/>
      <c r="AK340" s="1"/>
      <c r="AL340" s="1"/>
      <c r="AM340" s="1"/>
      <c r="AN340" s="1"/>
      <c r="AO340" s="1"/>
      <c r="AP340" s="1"/>
      <c r="AQ340" s="1"/>
      <c r="AR340" s="1"/>
      <c r="AS340" s="1"/>
    </row>
    <row r="341" spans="29:45" ht="12.75">
      <c r="AC341" s="1"/>
      <c r="AD341" s="1"/>
      <c r="AE341" s="1"/>
      <c r="AF341" s="1"/>
      <c r="AG341" s="1"/>
      <c r="AH341" s="1"/>
      <c r="AI341" s="1"/>
      <c r="AJ341" s="1"/>
      <c r="AK341" s="1"/>
      <c r="AL341" s="1"/>
      <c r="AM341" s="1"/>
      <c r="AN341" s="1"/>
      <c r="AO341" s="1"/>
      <c r="AP341" s="1"/>
      <c r="AQ341" s="1"/>
      <c r="AR341" s="1"/>
      <c r="AS341" s="1"/>
    </row>
    <row r="342" spans="29:45" ht="12.75">
      <c r="AC342" s="1"/>
      <c r="AD342" s="1"/>
      <c r="AE342" s="1"/>
      <c r="AF342" s="1"/>
      <c r="AG342" s="1"/>
      <c r="AH342" s="1"/>
      <c r="AI342" s="1"/>
      <c r="AJ342" s="1"/>
      <c r="AK342" s="1"/>
      <c r="AL342" s="1"/>
      <c r="AM342" s="1"/>
      <c r="AN342" s="1"/>
      <c r="AO342" s="1"/>
      <c r="AP342" s="1"/>
      <c r="AQ342" s="1"/>
      <c r="AR342" s="1"/>
      <c r="AS342" s="1"/>
    </row>
    <row r="343" spans="29:45" ht="12.75">
      <c r="AC343" s="1"/>
      <c r="AD343" s="1"/>
      <c r="AE343" s="1"/>
      <c r="AF343" s="1"/>
      <c r="AG343" s="1"/>
      <c r="AH343" s="1"/>
      <c r="AI343" s="1"/>
      <c r="AJ343" s="1"/>
      <c r="AK343" s="1"/>
      <c r="AL343" s="1"/>
      <c r="AM343" s="1"/>
      <c r="AN343" s="1"/>
      <c r="AO343" s="1"/>
      <c r="AP343" s="1"/>
      <c r="AQ343" s="1"/>
      <c r="AR343" s="1"/>
      <c r="AS343" s="1"/>
    </row>
    <row r="344" spans="29:45" ht="12.75">
      <c r="AC344" s="1"/>
      <c r="AD344" s="1"/>
      <c r="AE344" s="1"/>
      <c r="AF344" s="1"/>
      <c r="AG344" s="1"/>
      <c r="AH344" s="1"/>
      <c r="AI344" s="1"/>
      <c r="AJ344" s="1"/>
      <c r="AK344" s="1"/>
      <c r="AL344" s="1"/>
      <c r="AM344" s="1"/>
      <c r="AN344" s="1"/>
      <c r="AO344" s="1"/>
      <c r="AP344" s="1"/>
      <c r="AQ344" s="1"/>
      <c r="AR344" s="1"/>
      <c r="AS344" s="1"/>
    </row>
    <row r="345" spans="29:45" ht="12.75">
      <c r="AC345" s="1"/>
      <c r="AD345" s="1"/>
      <c r="AE345" s="1"/>
      <c r="AF345" s="1"/>
      <c r="AG345" s="1"/>
      <c r="AH345" s="1"/>
      <c r="AI345" s="1"/>
      <c r="AJ345" s="1"/>
      <c r="AK345" s="1"/>
      <c r="AL345" s="1"/>
      <c r="AM345" s="1"/>
      <c r="AN345" s="1"/>
      <c r="AO345" s="1"/>
      <c r="AP345" s="1"/>
      <c r="AQ345" s="1"/>
      <c r="AR345" s="1"/>
      <c r="AS345" s="1"/>
    </row>
    <row r="346" spans="29:45" ht="12.75">
      <c r="AC346" s="1"/>
      <c r="AD346" s="1"/>
      <c r="AE346" s="1"/>
      <c r="AF346" s="1"/>
      <c r="AG346" s="1"/>
      <c r="AH346" s="1"/>
      <c r="AI346" s="1"/>
      <c r="AJ346" s="1"/>
      <c r="AK346" s="1"/>
      <c r="AL346" s="1"/>
      <c r="AM346" s="1"/>
      <c r="AN346" s="1"/>
      <c r="AO346" s="1"/>
      <c r="AP346" s="1"/>
      <c r="AQ346" s="1"/>
      <c r="AR346" s="1"/>
      <c r="AS346" s="1"/>
    </row>
    <row r="347" spans="29:45" ht="12.75">
      <c r="AC347" s="1"/>
      <c r="AD347" s="1"/>
      <c r="AE347" s="1"/>
      <c r="AF347" s="1"/>
      <c r="AG347" s="1"/>
      <c r="AH347" s="1"/>
      <c r="AI347" s="1"/>
      <c r="AJ347" s="1"/>
      <c r="AK347" s="1"/>
      <c r="AL347" s="1"/>
      <c r="AM347" s="1"/>
      <c r="AN347" s="1"/>
      <c r="AO347" s="1"/>
      <c r="AP347" s="1"/>
      <c r="AQ347" s="1"/>
      <c r="AR347" s="1"/>
      <c r="AS347" s="1"/>
    </row>
    <row r="348" spans="29:45" ht="12.75">
      <c r="AC348" s="1"/>
      <c r="AD348" s="1"/>
      <c r="AE348" s="1"/>
      <c r="AF348" s="1"/>
      <c r="AG348" s="1"/>
      <c r="AH348" s="1"/>
      <c r="AI348" s="1"/>
      <c r="AJ348" s="1"/>
      <c r="AK348" s="1"/>
      <c r="AL348" s="1"/>
      <c r="AM348" s="1"/>
      <c r="AN348" s="1"/>
      <c r="AO348" s="1"/>
      <c r="AP348" s="1"/>
      <c r="AQ348" s="1"/>
      <c r="AR348" s="1"/>
      <c r="AS348" s="1"/>
    </row>
    <row r="349" spans="29:45" ht="12.75">
      <c r="AC349" s="1"/>
      <c r="AD349" s="1"/>
      <c r="AE349" s="1"/>
      <c r="AF349" s="1"/>
      <c r="AG349" s="1"/>
      <c r="AH349" s="1"/>
      <c r="AI349" s="1"/>
      <c r="AJ349" s="1"/>
      <c r="AK349" s="1"/>
      <c r="AL349" s="1"/>
      <c r="AM349" s="1"/>
      <c r="AN349" s="1"/>
      <c r="AO349" s="1"/>
      <c r="AP349" s="1"/>
      <c r="AQ349" s="1"/>
      <c r="AR349" s="1"/>
      <c r="AS349" s="1"/>
    </row>
    <row r="350" spans="29:45" ht="12.75">
      <c r="AC350" s="1"/>
      <c r="AD350" s="1"/>
      <c r="AE350" s="1"/>
      <c r="AF350" s="1"/>
      <c r="AG350" s="1"/>
      <c r="AH350" s="1"/>
      <c r="AI350" s="1"/>
      <c r="AJ350" s="1"/>
      <c r="AK350" s="1"/>
      <c r="AL350" s="1"/>
      <c r="AM350" s="1"/>
      <c r="AN350" s="1"/>
      <c r="AO350" s="1"/>
      <c r="AP350" s="1"/>
      <c r="AQ350" s="1"/>
      <c r="AR350" s="1"/>
      <c r="AS350" s="1"/>
    </row>
    <row r="351" spans="29:45" ht="12.75">
      <c r="AC351" s="1"/>
      <c r="AD351" s="1"/>
      <c r="AE351" s="1"/>
      <c r="AF351" s="1"/>
      <c r="AG351" s="1"/>
      <c r="AH351" s="1"/>
      <c r="AI351" s="1"/>
      <c r="AJ351" s="1"/>
      <c r="AK351" s="1"/>
      <c r="AL351" s="1"/>
      <c r="AM351" s="1"/>
      <c r="AN351" s="1"/>
      <c r="AO351" s="1"/>
      <c r="AP351" s="1"/>
      <c r="AQ351" s="1"/>
      <c r="AR351" s="1"/>
      <c r="AS351" s="1"/>
    </row>
    <row r="352" spans="29:45" ht="12.75">
      <c r="AC352" s="1"/>
      <c r="AD352" s="1"/>
      <c r="AE352" s="1"/>
      <c r="AF352" s="1"/>
      <c r="AG352" s="1"/>
      <c r="AH352" s="1"/>
      <c r="AI352" s="1"/>
      <c r="AJ352" s="1"/>
      <c r="AK352" s="1"/>
      <c r="AL352" s="1"/>
      <c r="AM352" s="1"/>
      <c r="AN352" s="1"/>
      <c r="AO352" s="1"/>
      <c r="AP352" s="1"/>
      <c r="AQ352" s="1"/>
      <c r="AR352" s="1"/>
      <c r="AS352" s="1"/>
    </row>
    <row r="353" spans="29:45" ht="12.75">
      <c r="AC353" s="1"/>
      <c r="AD353" s="1"/>
      <c r="AE353" s="1"/>
      <c r="AF353" s="1"/>
      <c r="AG353" s="1"/>
      <c r="AH353" s="1"/>
      <c r="AI353" s="1"/>
      <c r="AJ353" s="1"/>
      <c r="AK353" s="1"/>
      <c r="AL353" s="1"/>
      <c r="AM353" s="1"/>
      <c r="AN353" s="1"/>
      <c r="AO353" s="1"/>
      <c r="AP353" s="1"/>
      <c r="AQ353" s="1"/>
      <c r="AR353" s="1"/>
      <c r="AS353" s="1"/>
    </row>
    <row r="354" spans="29:45" ht="12.75">
      <c r="AC354" s="1"/>
      <c r="AD354" s="1"/>
      <c r="AE354" s="1"/>
      <c r="AF354" s="1"/>
      <c r="AG354" s="1"/>
      <c r="AH354" s="1"/>
      <c r="AI354" s="1"/>
      <c r="AJ354" s="1"/>
      <c r="AK354" s="1"/>
      <c r="AL354" s="1"/>
      <c r="AM354" s="1"/>
      <c r="AN354" s="1"/>
      <c r="AO354" s="1"/>
      <c r="AP354" s="1"/>
      <c r="AQ354" s="1"/>
      <c r="AR354" s="1"/>
      <c r="AS354" s="1"/>
    </row>
    <row r="355" spans="29:45" ht="12.75">
      <c r="AC355" s="1"/>
      <c r="AD355" s="1"/>
      <c r="AE355" s="1"/>
      <c r="AF355" s="1"/>
      <c r="AG355" s="1"/>
      <c r="AH355" s="1"/>
      <c r="AI355" s="1"/>
      <c r="AJ355" s="1"/>
      <c r="AK355" s="1"/>
      <c r="AL355" s="1"/>
      <c r="AM355" s="1"/>
      <c r="AN355" s="1"/>
      <c r="AO355" s="1"/>
      <c r="AP355" s="1"/>
      <c r="AQ355" s="1"/>
      <c r="AR355" s="1"/>
      <c r="AS355" s="1"/>
    </row>
    <row r="356" spans="29:45" ht="12.75">
      <c r="AC356" s="1"/>
      <c r="AD356" s="1"/>
      <c r="AE356" s="1"/>
      <c r="AF356" s="1"/>
      <c r="AG356" s="1"/>
      <c r="AH356" s="1"/>
      <c r="AI356" s="1"/>
      <c r="AJ356" s="1"/>
      <c r="AK356" s="1"/>
      <c r="AL356" s="1"/>
      <c r="AM356" s="1"/>
      <c r="AN356" s="1"/>
      <c r="AO356" s="1"/>
      <c r="AP356" s="1"/>
      <c r="AQ356" s="1"/>
      <c r="AR356" s="1"/>
      <c r="AS356" s="1"/>
    </row>
    <row r="357" spans="29:45" ht="12.75">
      <c r="AC357" s="1"/>
      <c r="AD357" s="1"/>
      <c r="AE357" s="1"/>
      <c r="AF357" s="1"/>
      <c r="AG357" s="1"/>
      <c r="AH357" s="1"/>
      <c r="AI357" s="1"/>
      <c r="AJ357" s="1"/>
      <c r="AK357" s="1"/>
      <c r="AL357" s="1"/>
      <c r="AM357" s="1"/>
      <c r="AN357" s="1"/>
      <c r="AO357" s="1"/>
      <c r="AP357" s="1"/>
      <c r="AQ357" s="1"/>
      <c r="AR357" s="1"/>
      <c r="AS357" s="1"/>
    </row>
    <row r="358" spans="29:45" ht="12.75">
      <c r="AC358" s="1"/>
      <c r="AD358" s="1"/>
      <c r="AE358" s="1"/>
      <c r="AF358" s="1"/>
      <c r="AG358" s="1"/>
      <c r="AH358" s="1"/>
      <c r="AI358" s="1"/>
      <c r="AJ358" s="1"/>
      <c r="AK358" s="1"/>
      <c r="AL358" s="1"/>
      <c r="AM358" s="1"/>
      <c r="AN358" s="1"/>
      <c r="AO358" s="1"/>
      <c r="AP358" s="1"/>
      <c r="AQ358" s="1"/>
      <c r="AR358" s="1"/>
      <c r="AS358" s="1"/>
    </row>
    <row r="359" spans="29:45" ht="12.75">
      <c r="AC359" s="1"/>
      <c r="AD359" s="1"/>
      <c r="AE359" s="1"/>
      <c r="AF359" s="1"/>
      <c r="AG359" s="1"/>
      <c r="AH359" s="1"/>
      <c r="AI359" s="1"/>
      <c r="AJ359" s="1"/>
      <c r="AK359" s="1"/>
      <c r="AL359" s="1"/>
      <c r="AM359" s="1"/>
      <c r="AN359" s="1"/>
      <c r="AO359" s="1"/>
      <c r="AP359" s="1"/>
      <c r="AQ359" s="1"/>
      <c r="AR359" s="1"/>
      <c r="AS359" s="1"/>
    </row>
    <row r="360" spans="29:45" ht="12.75">
      <c r="AC360" s="1"/>
      <c r="AD360" s="1"/>
      <c r="AE360" s="1"/>
      <c r="AF360" s="1"/>
      <c r="AG360" s="1"/>
      <c r="AH360" s="1"/>
      <c r="AI360" s="1"/>
      <c r="AJ360" s="1"/>
      <c r="AK360" s="1"/>
      <c r="AL360" s="1"/>
      <c r="AM360" s="1"/>
      <c r="AN360" s="1"/>
      <c r="AO360" s="1"/>
      <c r="AP360" s="1"/>
      <c r="AQ360" s="1"/>
      <c r="AR360" s="1"/>
      <c r="AS360" s="1"/>
    </row>
    <row r="361" spans="29:45" ht="12.75">
      <c r="AC361" s="1"/>
      <c r="AD361" s="1"/>
      <c r="AE361" s="1"/>
      <c r="AF361" s="1"/>
      <c r="AG361" s="1"/>
      <c r="AH361" s="1"/>
      <c r="AI361" s="1"/>
      <c r="AJ361" s="1"/>
      <c r="AK361" s="1"/>
      <c r="AL361" s="1"/>
      <c r="AM361" s="1"/>
      <c r="AN361" s="1"/>
      <c r="AO361" s="1"/>
      <c r="AP361" s="1"/>
      <c r="AQ361" s="1"/>
      <c r="AR361" s="1"/>
      <c r="AS361" s="1"/>
    </row>
    <row r="362" spans="29:45" ht="12.75">
      <c r="AC362" s="1"/>
      <c r="AD362" s="1"/>
      <c r="AE362" s="1"/>
      <c r="AF362" s="1"/>
      <c r="AG362" s="1"/>
      <c r="AH362" s="1"/>
      <c r="AI362" s="1"/>
      <c r="AJ362" s="1"/>
      <c r="AK362" s="1"/>
      <c r="AL362" s="1"/>
      <c r="AM362" s="1"/>
      <c r="AN362" s="1"/>
      <c r="AO362" s="1"/>
      <c r="AP362" s="1"/>
      <c r="AQ362" s="1"/>
      <c r="AR362" s="1"/>
      <c r="AS362" s="1"/>
    </row>
    <row r="363" spans="29:45" ht="12.75">
      <c r="AC363" s="1"/>
      <c r="AD363" s="1"/>
      <c r="AE363" s="1"/>
      <c r="AF363" s="1"/>
      <c r="AG363" s="1"/>
      <c r="AH363" s="1"/>
      <c r="AI363" s="1"/>
      <c r="AJ363" s="1"/>
      <c r="AK363" s="1"/>
      <c r="AL363" s="1"/>
      <c r="AM363" s="1"/>
      <c r="AN363" s="1"/>
      <c r="AO363" s="1"/>
      <c r="AP363" s="1"/>
      <c r="AQ363" s="1"/>
      <c r="AR363" s="1"/>
      <c r="AS363" s="1"/>
    </row>
    <row r="364" spans="29:45" ht="12.75">
      <c r="AC364" s="1"/>
      <c r="AD364" s="1"/>
      <c r="AE364" s="1"/>
      <c r="AF364" s="1"/>
      <c r="AG364" s="1"/>
      <c r="AH364" s="1"/>
      <c r="AI364" s="1"/>
      <c r="AJ364" s="1"/>
      <c r="AK364" s="1"/>
      <c r="AL364" s="1"/>
      <c r="AM364" s="1"/>
      <c r="AN364" s="1"/>
      <c r="AO364" s="1"/>
      <c r="AP364" s="1"/>
      <c r="AQ364" s="1"/>
      <c r="AR364" s="1"/>
      <c r="AS364" s="1"/>
    </row>
    <row r="365" spans="29:45" ht="12.75">
      <c r="AC365" s="1"/>
      <c r="AD365" s="1"/>
      <c r="AE365" s="1"/>
      <c r="AF365" s="1"/>
      <c r="AG365" s="1"/>
      <c r="AH365" s="1"/>
      <c r="AI365" s="1"/>
      <c r="AJ365" s="1"/>
      <c r="AK365" s="1"/>
      <c r="AL365" s="1"/>
      <c r="AM365" s="1"/>
      <c r="AN365" s="1"/>
      <c r="AO365" s="1"/>
      <c r="AP365" s="1"/>
      <c r="AQ365" s="1"/>
      <c r="AR365" s="1"/>
      <c r="AS365" s="1"/>
    </row>
    <row r="366" spans="29:45" ht="12.75">
      <c r="AC366" s="1"/>
      <c r="AD366" s="1"/>
      <c r="AE366" s="1"/>
      <c r="AF366" s="1"/>
      <c r="AG366" s="1"/>
      <c r="AH366" s="1"/>
      <c r="AI366" s="1"/>
      <c r="AJ366" s="1"/>
      <c r="AK366" s="1"/>
      <c r="AL366" s="1"/>
      <c r="AM366" s="1"/>
      <c r="AN366" s="1"/>
      <c r="AO366" s="1"/>
      <c r="AP366" s="1"/>
      <c r="AQ366" s="1"/>
      <c r="AR366" s="1"/>
      <c r="AS366" s="1"/>
    </row>
    <row r="367" spans="29:45" ht="12.75">
      <c r="AC367" s="1"/>
      <c r="AD367" s="1"/>
      <c r="AE367" s="1"/>
      <c r="AF367" s="1"/>
      <c r="AG367" s="1"/>
      <c r="AH367" s="1"/>
      <c r="AI367" s="1"/>
      <c r="AJ367" s="1"/>
      <c r="AK367" s="1"/>
      <c r="AL367" s="1"/>
      <c r="AM367" s="1"/>
      <c r="AN367" s="1"/>
      <c r="AO367" s="1"/>
      <c r="AP367" s="1"/>
      <c r="AQ367" s="1"/>
      <c r="AR367" s="1"/>
      <c r="AS367" s="1"/>
    </row>
    <row r="368" spans="29:45" ht="12.75">
      <c r="AC368" s="1"/>
      <c r="AD368" s="1"/>
      <c r="AE368" s="1"/>
      <c r="AF368" s="1"/>
      <c r="AG368" s="1"/>
      <c r="AH368" s="1"/>
      <c r="AI368" s="1"/>
      <c r="AJ368" s="1"/>
      <c r="AK368" s="1"/>
      <c r="AL368" s="1"/>
      <c r="AM368" s="1"/>
      <c r="AN368" s="1"/>
      <c r="AO368" s="1"/>
      <c r="AP368" s="1"/>
      <c r="AQ368" s="1"/>
      <c r="AR368" s="1"/>
      <c r="AS368" s="1"/>
    </row>
    <row r="369" spans="29:45" ht="12.75">
      <c r="AC369" s="1"/>
      <c r="AD369" s="1"/>
      <c r="AE369" s="1"/>
      <c r="AF369" s="1"/>
      <c r="AG369" s="1"/>
      <c r="AH369" s="1"/>
      <c r="AI369" s="1"/>
      <c r="AJ369" s="1"/>
      <c r="AK369" s="1"/>
      <c r="AL369" s="1"/>
      <c r="AM369" s="1"/>
      <c r="AN369" s="1"/>
      <c r="AO369" s="1"/>
      <c r="AP369" s="1"/>
      <c r="AQ369" s="1"/>
      <c r="AR369" s="1"/>
      <c r="AS369" s="1"/>
    </row>
    <row r="370" spans="29:45" ht="12.75">
      <c r="AC370" s="1"/>
      <c r="AD370" s="1"/>
      <c r="AE370" s="1"/>
      <c r="AF370" s="1"/>
      <c r="AG370" s="1"/>
      <c r="AH370" s="1"/>
      <c r="AI370" s="1"/>
      <c r="AJ370" s="1"/>
      <c r="AK370" s="1"/>
      <c r="AL370" s="1"/>
      <c r="AM370" s="1"/>
      <c r="AN370" s="1"/>
      <c r="AO370" s="1"/>
      <c r="AP370" s="1"/>
      <c r="AQ370" s="1"/>
      <c r="AR370" s="1"/>
      <c r="AS370" s="1"/>
    </row>
    <row r="371" spans="29:45" ht="12.75">
      <c r="AC371" s="1"/>
      <c r="AD371" s="1"/>
      <c r="AE371" s="1"/>
      <c r="AF371" s="1"/>
      <c r="AG371" s="1"/>
      <c r="AH371" s="1"/>
      <c r="AI371" s="1"/>
      <c r="AJ371" s="1"/>
      <c r="AK371" s="1"/>
      <c r="AL371" s="1"/>
      <c r="AM371" s="1"/>
      <c r="AN371" s="1"/>
      <c r="AO371" s="1"/>
      <c r="AP371" s="1"/>
      <c r="AQ371" s="1"/>
      <c r="AR371" s="1"/>
      <c r="AS371" s="1"/>
    </row>
    <row r="372" spans="29:45" ht="12.75">
      <c r="AC372" s="1"/>
      <c r="AD372" s="1"/>
      <c r="AE372" s="1"/>
      <c r="AF372" s="1"/>
      <c r="AG372" s="1"/>
      <c r="AH372" s="1"/>
      <c r="AI372" s="1"/>
      <c r="AJ372" s="1"/>
      <c r="AK372" s="1"/>
      <c r="AL372" s="1"/>
      <c r="AM372" s="1"/>
      <c r="AN372" s="1"/>
      <c r="AO372" s="1"/>
      <c r="AP372" s="1"/>
      <c r="AQ372" s="1"/>
      <c r="AR372" s="1"/>
      <c r="AS372" s="1"/>
    </row>
    <row r="373" spans="29:45" ht="12.75">
      <c r="AC373" s="1"/>
      <c r="AD373" s="1"/>
      <c r="AE373" s="1"/>
      <c r="AF373" s="1"/>
      <c r="AG373" s="1"/>
      <c r="AH373" s="1"/>
      <c r="AI373" s="1"/>
      <c r="AJ373" s="1"/>
      <c r="AK373" s="1"/>
      <c r="AL373" s="1"/>
      <c r="AM373" s="1"/>
      <c r="AN373" s="1"/>
      <c r="AO373" s="1"/>
      <c r="AP373" s="1"/>
      <c r="AQ373" s="1"/>
      <c r="AR373" s="1"/>
      <c r="AS373" s="1"/>
    </row>
    <row r="374" spans="29:45" ht="12.75">
      <c r="AC374" s="1"/>
      <c r="AD374" s="1"/>
      <c r="AE374" s="1"/>
      <c r="AF374" s="1"/>
      <c r="AG374" s="1"/>
      <c r="AH374" s="1"/>
      <c r="AI374" s="1"/>
      <c r="AJ374" s="1"/>
      <c r="AK374" s="1"/>
      <c r="AL374" s="1"/>
      <c r="AM374" s="1"/>
      <c r="AN374" s="1"/>
      <c r="AO374" s="1"/>
      <c r="AP374" s="1"/>
      <c r="AQ374" s="1"/>
      <c r="AR374" s="1"/>
      <c r="AS374" s="1"/>
    </row>
    <row r="375" spans="29:45" ht="12.75">
      <c r="AC375" s="1"/>
      <c r="AD375" s="1"/>
      <c r="AE375" s="1"/>
      <c r="AF375" s="1"/>
      <c r="AG375" s="1"/>
      <c r="AH375" s="1"/>
      <c r="AI375" s="1"/>
      <c r="AJ375" s="1"/>
      <c r="AK375" s="1"/>
      <c r="AL375" s="1"/>
      <c r="AM375" s="1"/>
      <c r="AN375" s="1"/>
      <c r="AO375" s="1"/>
      <c r="AP375" s="1"/>
      <c r="AQ375" s="1"/>
      <c r="AR375" s="1"/>
      <c r="AS375" s="1"/>
    </row>
    <row r="376" spans="29:45" ht="12.75">
      <c r="AC376" s="1"/>
      <c r="AD376" s="1"/>
      <c r="AE376" s="1"/>
      <c r="AF376" s="1"/>
      <c r="AG376" s="1"/>
      <c r="AH376" s="1"/>
      <c r="AI376" s="1"/>
      <c r="AJ376" s="1"/>
      <c r="AK376" s="1"/>
      <c r="AL376" s="1"/>
      <c r="AM376" s="1"/>
      <c r="AN376" s="1"/>
      <c r="AO376" s="1"/>
      <c r="AP376" s="1"/>
      <c r="AQ376" s="1"/>
      <c r="AR376" s="1"/>
      <c r="AS376" s="1"/>
    </row>
    <row r="377" spans="29:45" ht="12.75">
      <c r="AC377" s="1"/>
      <c r="AD377" s="1"/>
      <c r="AE377" s="1"/>
      <c r="AF377" s="1"/>
      <c r="AG377" s="1"/>
      <c r="AH377" s="1"/>
      <c r="AI377" s="1"/>
      <c r="AJ377" s="1"/>
      <c r="AK377" s="1"/>
      <c r="AL377" s="1"/>
      <c r="AM377" s="1"/>
      <c r="AN377" s="1"/>
      <c r="AO377" s="1"/>
      <c r="AP377" s="1"/>
      <c r="AQ377" s="1"/>
      <c r="AR377" s="1"/>
      <c r="AS377" s="1"/>
    </row>
    <row r="378" spans="29:45" ht="12.75">
      <c r="AC378" s="1"/>
      <c r="AD378" s="1"/>
      <c r="AE378" s="1"/>
      <c r="AF378" s="1"/>
      <c r="AG378" s="1"/>
      <c r="AH378" s="1"/>
      <c r="AI378" s="1"/>
      <c r="AJ378" s="1"/>
      <c r="AK378" s="1"/>
      <c r="AL378" s="1"/>
      <c r="AM378" s="1"/>
      <c r="AN378" s="1"/>
      <c r="AO378" s="1"/>
      <c r="AP378" s="1"/>
      <c r="AQ378" s="1"/>
      <c r="AR378" s="1"/>
      <c r="AS378" s="1"/>
    </row>
    <row r="379" spans="29:45" ht="12.75">
      <c r="AC379" s="1"/>
      <c r="AD379" s="1"/>
      <c r="AE379" s="1"/>
      <c r="AF379" s="1"/>
      <c r="AG379" s="1"/>
      <c r="AH379" s="1"/>
      <c r="AI379" s="1"/>
      <c r="AJ379" s="1"/>
      <c r="AK379" s="1"/>
      <c r="AL379" s="1"/>
      <c r="AM379" s="1"/>
      <c r="AN379" s="1"/>
      <c r="AO379" s="1"/>
      <c r="AP379" s="1"/>
      <c r="AQ379" s="1"/>
      <c r="AR379" s="1"/>
      <c r="AS379" s="1"/>
    </row>
    <row r="380" spans="29:45" ht="12.75">
      <c r="AC380" s="1"/>
      <c r="AD380" s="1"/>
      <c r="AE380" s="1"/>
      <c r="AF380" s="1"/>
      <c r="AG380" s="1"/>
      <c r="AH380" s="1"/>
      <c r="AI380" s="1"/>
      <c r="AJ380" s="1"/>
      <c r="AK380" s="1"/>
      <c r="AL380" s="1"/>
      <c r="AM380" s="1"/>
      <c r="AN380" s="1"/>
      <c r="AO380" s="1"/>
      <c r="AP380" s="1"/>
      <c r="AQ380" s="1"/>
      <c r="AR380" s="1"/>
      <c r="AS380" s="1"/>
    </row>
    <row r="381" spans="29:45" ht="12.75">
      <c r="AC381" s="1"/>
      <c r="AD381" s="1"/>
      <c r="AE381" s="1"/>
      <c r="AF381" s="1"/>
      <c r="AG381" s="1"/>
      <c r="AH381" s="1"/>
      <c r="AI381" s="1"/>
      <c r="AJ381" s="1"/>
      <c r="AK381" s="1"/>
      <c r="AL381" s="1"/>
      <c r="AM381" s="1"/>
      <c r="AN381" s="1"/>
      <c r="AO381" s="1"/>
      <c r="AP381" s="1"/>
      <c r="AQ381" s="1"/>
      <c r="AR381" s="1"/>
      <c r="AS381" s="1"/>
    </row>
    <row r="382" spans="29:45" ht="12.75">
      <c r="AC382" s="1"/>
      <c r="AD382" s="1"/>
      <c r="AE382" s="1"/>
      <c r="AF382" s="1"/>
      <c r="AG382" s="1"/>
      <c r="AH382" s="1"/>
      <c r="AI382" s="1"/>
      <c r="AJ382" s="1"/>
      <c r="AK382" s="1"/>
      <c r="AL382" s="1"/>
      <c r="AM382" s="1"/>
      <c r="AN382" s="1"/>
      <c r="AO382" s="1"/>
      <c r="AP382" s="1"/>
      <c r="AQ382" s="1"/>
      <c r="AR382" s="1"/>
      <c r="AS382" s="1"/>
    </row>
    <row r="383" spans="29:45" ht="12.75">
      <c r="AC383" s="1"/>
      <c r="AD383" s="1"/>
      <c r="AE383" s="1"/>
      <c r="AF383" s="1"/>
      <c r="AG383" s="1"/>
      <c r="AH383" s="1"/>
      <c r="AI383" s="1"/>
      <c r="AJ383" s="1"/>
      <c r="AK383" s="1"/>
      <c r="AL383" s="1"/>
      <c r="AM383" s="1"/>
      <c r="AN383" s="1"/>
      <c r="AO383" s="1"/>
      <c r="AP383" s="1"/>
      <c r="AQ383" s="1"/>
      <c r="AR383" s="1"/>
      <c r="AS383" s="1"/>
    </row>
    <row r="384" spans="29:45" ht="12.75">
      <c r="AC384" s="1"/>
      <c r="AD384" s="1"/>
      <c r="AE384" s="1"/>
      <c r="AF384" s="1"/>
      <c r="AG384" s="1"/>
      <c r="AH384" s="1"/>
      <c r="AI384" s="1"/>
      <c r="AJ384" s="1"/>
      <c r="AK384" s="1"/>
      <c r="AL384" s="1"/>
      <c r="AM384" s="1"/>
      <c r="AN384" s="1"/>
      <c r="AO384" s="1"/>
      <c r="AP384" s="1"/>
      <c r="AQ384" s="1"/>
      <c r="AR384" s="1"/>
      <c r="AS384" s="1"/>
    </row>
    <row r="385" spans="29:45" ht="12.75">
      <c r="AC385" s="1"/>
      <c r="AD385" s="1"/>
      <c r="AE385" s="1"/>
      <c r="AF385" s="1"/>
      <c r="AG385" s="1"/>
      <c r="AH385" s="1"/>
      <c r="AI385" s="1"/>
      <c r="AJ385" s="1"/>
      <c r="AK385" s="1"/>
      <c r="AL385" s="1"/>
      <c r="AM385" s="1"/>
      <c r="AN385" s="1"/>
      <c r="AO385" s="1"/>
      <c r="AP385" s="1"/>
      <c r="AQ385" s="1"/>
      <c r="AR385" s="1"/>
      <c r="AS385" s="1"/>
    </row>
    <row r="386" spans="29:45" ht="12.75">
      <c r="AC386" s="1"/>
      <c r="AD386" s="1"/>
      <c r="AE386" s="1"/>
      <c r="AF386" s="1"/>
      <c r="AG386" s="1"/>
      <c r="AH386" s="1"/>
      <c r="AI386" s="1"/>
      <c r="AJ386" s="1"/>
      <c r="AK386" s="1"/>
      <c r="AL386" s="1"/>
      <c r="AM386" s="1"/>
      <c r="AN386" s="1"/>
      <c r="AO386" s="1"/>
      <c r="AP386" s="1"/>
      <c r="AQ386" s="1"/>
      <c r="AR386" s="1"/>
      <c r="AS386" s="1"/>
    </row>
    <row r="387" spans="29:45" ht="12.75">
      <c r="AC387" s="1"/>
      <c r="AD387" s="1"/>
      <c r="AE387" s="1"/>
      <c r="AF387" s="1"/>
      <c r="AG387" s="1"/>
      <c r="AH387" s="1"/>
      <c r="AI387" s="1"/>
      <c r="AJ387" s="1"/>
      <c r="AK387" s="1"/>
      <c r="AL387" s="1"/>
      <c r="AM387" s="1"/>
      <c r="AN387" s="1"/>
      <c r="AO387" s="1"/>
      <c r="AP387" s="1"/>
      <c r="AQ387" s="1"/>
      <c r="AR387" s="1"/>
      <c r="AS387" s="1"/>
    </row>
    <row r="388" spans="29:45" ht="12.75">
      <c r="AC388" s="1"/>
      <c r="AD388" s="1"/>
      <c r="AE388" s="1"/>
      <c r="AF388" s="1"/>
      <c r="AG388" s="1"/>
      <c r="AH388" s="1"/>
      <c r="AI388" s="1"/>
      <c r="AJ388" s="1"/>
      <c r="AK388" s="1"/>
      <c r="AL388" s="1"/>
      <c r="AM388" s="1"/>
      <c r="AN388" s="1"/>
      <c r="AO388" s="1"/>
      <c r="AP388" s="1"/>
      <c r="AQ388" s="1"/>
      <c r="AR388" s="1"/>
      <c r="AS388" s="1"/>
    </row>
    <row r="389" spans="29:45" ht="12.75">
      <c r="AC389" s="1"/>
      <c r="AD389" s="1"/>
      <c r="AE389" s="1"/>
      <c r="AF389" s="1"/>
      <c r="AG389" s="1"/>
      <c r="AH389" s="1"/>
      <c r="AI389" s="1"/>
      <c r="AJ389" s="1"/>
      <c r="AK389" s="1"/>
      <c r="AL389" s="1"/>
      <c r="AM389" s="1"/>
      <c r="AN389" s="1"/>
      <c r="AO389" s="1"/>
      <c r="AP389" s="1"/>
      <c r="AQ389" s="1"/>
      <c r="AR389" s="1"/>
      <c r="AS389" s="1"/>
    </row>
    <row r="390" spans="29:45" ht="12.75">
      <c r="AC390" s="1"/>
      <c r="AD390" s="1"/>
      <c r="AE390" s="1"/>
      <c r="AF390" s="1"/>
      <c r="AG390" s="1"/>
      <c r="AH390" s="1"/>
      <c r="AI390" s="1"/>
      <c r="AJ390" s="1"/>
      <c r="AK390" s="1"/>
      <c r="AL390" s="1"/>
      <c r="AM390" s="1"/>
      <c r="AN390" s="1"/>
      <c r="AO390" s="1"/>
      <c r="AP390" s="1"/>
      <c r="AQ390" s="1"/>
      <c r="AR390" s="1"/>
      <c r="AS390" s="1"/>
    </row>
    <row r="391" spans="29:45" ht="12.75">
      <c r="AC391" s="1"/>
      <c r="AD391" s="1"/>
      <c r="AE391" s="1"/>
      <c r="AF391" s="1"/>
      <c r="AG391" s="1"/>
      <c r="AH391" s="1"/>
      <c r="AI391" s="1"/>
      <c r="AJ391" s="1"/>
      <c r="AK391" s="1"/>
      <c r="AL391" s="1"/>
      <c r="AM391" s="1"/>
      <c r="AN391" s="1"/>
      <c r="AO391" s="1"/>
      <c r="AP391" s="1"/>
      <c r="AQ391" s="1"/>
      <c r="AR391" s="1"/>
      <c r="AS391" s="1"/>
    </row>
    <row r="392" spans="29:45" ht="12.75">
      <c r="AC392" s="1"/>
      <c r="AD392" s="1"/>
      <c r="AE392" s="1"/>
      <c r="AF392" s="1"/>
      <c r="AG392" s="1"/>
      <c r="AH392" s="1"/>
      <c r="AI392" s="1"/>
      <c r="AJ392" s="1"/>
      <c r="AK392" s="1"/>
      <c r="AL392" s="1"/>
      <c r="AM392" s="1"/>
      <c r="AN392" s="1"/>
      <c r="AO392" s="1"/>
      <c r="AP392" s="1"/>
      <c r="AQ392" s="1"/>
      <c r="AR392" s="1"/>
      <c r="AS392" s="1"/>
    </row>
    <row r="393" spans="29:45" ht="12.75">
      <c r="AC393" s="1"/>
      <c r="AD393" s="1"/>
      <c r="AE393" s="1"/>
      <c r="AF393" s="1"/>
      <c r="AG393" s="1"/>
      <c r="AH393" s="1"/>
      <c r="AI393" s="1"/>
      <c r="AJ393" s="1"/>
      <c r="AK393" s="1"/>
      <c r="AL393" s="1"/>
      <c r="AM393" s="1"/>
      <c r="AN393" s="1"/>
      <c r="AO393" s="1"/>
      <c r="AP393" s="1"/>
      <c r="AQ393" s="1"/>
      <c r="AR393" s="1"/>
      <c r="AS393" s="1"/>
    </row>
    <row r="394" spans="29:45" ht="12.75">
      <c r="AC394" s="1"/>
      <c r="AD394" s="1"/>
      <c r="AE394" s="1"/>
      <c r="AF394" s="1"/>
      <c r="AG394" s="1"/>
      <c r="AH394" s="1"/>
      <c r="AI394" s="1"/>
      <c r="AJ394" s="1"/>
      <c r="AK394" s="1"/>
      <c r="AL394" s="1"/>
      <c r="AM394" s="1"/>
      <c r="AN394" s="1"/>
      <c r="AO394" s="1"/>
      <c r="AP394" s="1"/>
      <c r="AQ394" s="1"/>
      <c r="AR394" s="1"/>
      <c r="AS394" s="1"/>
    </row>
    <row r="395" spans="29:45" ht="12.75">
      <c r="AC395" s="1"/>
      <c r="AD395" s="1"/>
      <c r="AE395" s="1"/>
      <c r="AF395" s="1"/>
      <c r="AG395" s="1"/>
      <c r="AH395" s="1"/>
      <c r="AI395" s="1"/>
      <c r="AJ395" s="1"/>
      <c r="AK395" s="1"/>
      <c r="AL395" s="1"/>
      <c r="AM395" s="1"/>
      <c r="AN395" s="1"/>
      <c r="AO395" s="1"/>
      <c r="AP395" s="1"/>
      <c r="AQ395" s="1"/>
      <c r="AR395" s="1"/>
      <c r="AS395" s="1"/>
    </row>
    <row r="396" spans="29:45" ht="12.75">
      <c r="AC396" s="1"/>
      <c r="AD396" s="1"/>
      <c r="AE396" s="1"/>
      <c r="AF396" s="1"/>
      <c r="AG396" s="1"/>
      <c r="AH396" s="1"/>
      <c r="AI396" s="1"/>
      <c r="AJ396" s="1"/>
      <c r="AK396" s="1"/>
      <c r="AL396" s="1"/>
      <c r="AM396" s="1"/>
      <c r="AN396" s="1"/>
      <c r="AO396" s="1"/>
      <c r="AP396" s="1"/>
      <c r="AQ396" s="1"/>
      <c r="AR396" s="1"/>
      <c r="AS396" s="1"/>
    </row>
    <row r="397" spans="29:45" ht="12.75">
      <c r="AC397" s="1"/>
      <c r="AD397" s="1"/>
      <c r="AE397" s="1"/>
      <c r="AF397" s="1"/>
      <c r="AG397" s="1"/>
      <c r="AH397" s="1"/>
      <c r="AI397" s="1"/>
      <c r="AJ397" s="1"/>
      <c r="AK397" s="1"/>
      <c r="AL397" s="1"/>
      <c r="AM397" s="1"/>
      <c r="AN397" s="1"/>
      <c r="AO397" s="1"/>
      <c r="AP397" s="1"/>
      <c r="AQ397" s="1"/>
      <c r="AR397" s="1"/>
      <c r="AS397" s="1"/>
    </row>
    <row r="398" spans="29:45" ht="12.75">
      <c r="AC398" s="1"/>
      <c r="AD398" s="1"/>
      <c r="AE398" s="1"/>
      <c r="AF398" s="1"/>
      <c r="AG398" s="1"/>
      <c r="AH398" s="1"/>
      <c r="AI398" s="1"/>
      <c r="AJ398" s="1"/>
      <c r="AK398" s="1"/>
      <c r="AL398" s="1"/>
      <c r="AM398" s="1"/>
      <c r="AN398" s="1"/>
      <c r="AO398" s="1"/>
      <c r="AP398" s="1"/>
      <c r="AQ398" s="1"/>
      <c r="AR398" s="1"/>
      <c r="AS398" s="1"/>
    </row>
    <row r="399" spans="29:45" ht="12.75">
      <c r="AC399" s="1"/>
      <c r="AD399" s="1"/>
      <c r="AE399" s="1"/>
      <c r="AF399" s="1"/>
      <c r="AG399" s="1"/>
      <c r="AH399" s="1"/>
      <c r="AI399" s="1"/>
      <c r="AJ399" s="1"/>
      <c r="AK399" s="1"/>
      <c r="AL399" s="1"/>
      <c r="AM399" s="1"/>
      <c r="AN399" s="1"/>
      <c r="AO399" s="1"/>
      <c r="AP399" s="1"/>
      <c r="AQ399" s="1"/>
      <c r="AR399" s="1"/>
      <c r="AS399" s="1"/>
    </row>
    <row r="400" spans="29:45" ht="12.75">
      <c r="AC400" s="1"/>
      <c r="AD400" s="1"/>
      <c r="AE400" s="1"/>
      <c r="AF400" s="1"/>
      <c r="AG400" s="1"/>
      <c r="AH400" s="1"/>
      <c r="AI400" s="1"/>
      <c r="AJ400" s="1"/>
      <c r="AK400" s="1"/>
      <c r="AL400" s="1"/>
      <c r="AM400" s="1"/>
      <c r="AN400" s="1"/>
      <c r="AO400" s="1"/>
      <c r="AP400" s="1"/>
      <c r="AQ400" s="1"/>
      <c r="AR400" s="1"/>
      <c r="AS400" s="1"/>
    </row>
    <row r="401" spans="29:45" ht="12.75">
      <c r="AC401" s="1"/>
      <c r="AD401" s="1"/>
      <c r="AE401" s="1"/>
      <c r="AF401" s="1"/>
      <c r="AG401" s="1"/>
      <c r="AH401" s="1"/>
      <c r="AI401" s="1"/>
      <c r="AJ401" s="1"/>
      <c r="AK401" s="1"/>
      <c r="AL401" s="1"/>
      <c r="AM401" s="1"/>
      <c r="AN401" s="1"/>
      <c r="AO401" s="1"/>
      <c r="AP401" s="1"/>
      <c r="AQ401" s="1"/>
      <c r="AR401" s="1"/>
      <c r="AS401" s="1"/>
    </row>
    <row r="402" spans="29:45" ht="12.75">
      <c r="AC402" s="1"/>
      <c r="AD402" s="1"/>
      <c r="AE402" s="1"/>
      <c r="AF402" s="1"/>
      <c r="AG402" s="1"/>
      <c r="AH402" s="1"/>
      <c r="AI402" s="1"/>
      <c r="AJ402" s="1"/>
      <c r="AK402" s="1"/>
      <c r="AL402" s="1"/>
      <c r="AM402" s="1"/>
      <c r="AN402" s="1"/>
      <c r="AO402" s="1"/>
      <c r="AP402" s="1"/>
      <c r="AQ402" s="1"/>
      <c r="AR402" s="1"/>
      <c r="AS402" s="1"/>
    </row>
    <row r="403" spans="29:45" ht="12.75">
      <c r="AC403" s="1"/>
      <c r="AD403" s="1"/>
      <c r="AE403" s="1"/>
      <c r="AF403" s="1"/>
      <c r="AG403" s="1"/>
      <c r="AH403" s="1"/>
      <c r="AI403" s="1"/>
      <c r="AJ403" s="1"/>
      <c r="AK403" s="1"/>
      <c r="AL403" s="1"/>
      <c r="AM403" s="1"/>
      <c r="AN403" s="1"/>
      <c r="AO403" s="1"/>
      <c r="AP403" s="1"/>
      <c r="AQ403" s="1"/>
      <c r="AR403" s="1"/>
      <c r="AS403" s="1"/>
    </row>
    <row r="404" spans="29:45" ht="12.75">
      <c r="AC404" s="1"/>
      <c r="AD404" s="1"/>
      <c r="AE404" s="1"/>
      <c r="AF404" s="1"/>
      <c r="AG404" s="1"/>
      <c r="AH404" s="1"/>
      <c r="AI404" s="1"/>
      <c r="AJ404" s="1"/>
      <c r="AK404" s="1"/>
      <c r="AL404" s="1"/>
      <c r="AM404" s="1"/>
      <c r="AN404" s="1"/>
      <c r="AO404" s="1"/>
      <c r="AP404" s="1"/>
      <c r="AQ404" s="1"/>
      <c r="AR404" s="1"/>
      <c r="AS404" s="1"/>
    </row>
    <row r="405" spans="29:45" ht="12.75">
      <c r="AC405" s="1"/>
      <c r="AD405" s="1"/>
      <c r="AE405" s="1"/>
      <c r="AF405" s="1"/>
      <c r="AG405" s="1"/>
      <c r="AH405" s="1"/>
      <c r="AI405" s="1"/>
      <c r="AJ405" s="1"/>
      <c r="AK405" s="1"/>
      <c r="AL405" s="1"/>
      <c r="AM405" s="1"/>
      <c r="AN405" s="1"/>
      <c r="AO405" s="1"/>
      <c r="AP405" s="1"/>
      <c r="AQ405" s="1"/>
      <c r="AR405" s="1"/>
      <c r="AS405" s="1"/>
    </row>
    <row r="406" spans="29:45" ht="12.75">
      <c r="AC406" s="1"/>
      <c r="AD406" s="1"/>
      <c r="AE406" s="1"/>
      <c r="AF406" s="1"/>
      <c r="AG406" s="1"/>
      <c r="AH406" s="1"/>
      <c r="AI406" s="1"/>
      <c r="AJ406" s="1"/>
      <c r="AK406" s="1"/>
      <c r="AL406" s="1"/>
      <c r="AM406" s="1"/>
      <c r="AN406" s="1"/>
      <c r="AO406" s="1"/>
      <c r="AP406" s="1"/>
      <c r="AQ406" s="1"/>
      <c r="AR406" s="1"/>
      <c r="AS406" s="1"/>
    </row>
    <row r="407" spans="29:45" ht="12.75">
      <c r="AC407" s="1"/>
      <c r="AD407" s="1"/>
      <c r="AE407" s="1"/>
      <c r="AF407" s="1"/>
      <c r="AG407" s="1"/>
      <c r="AH407" s="1"/>
      <c r="AI407" s="1"/>
      <c r="AJ407" s="1"/>
      <c r="AK407" s="1"/>
      <c r="AL407" s="1"/>
      <c r="AM407" s="1"/>
      <c r="AN407" s="1"/>
      <c r="AO407" s="1"/>
      <c r="AP407" s="1"/>
      <c r="AQ407" s="1"/>
      <c r="AR407" s="1"/>
      <c r="AS407" s="1"/>
    </row>
    <row r="408" spans="29:45" ht="12.75">
      <c r="AC408" s="1"/>
      <c r="AD408" s="1"/>
      <c r="AE408" s="1"/>
      <c r="AF408" s="1"/>
      <c r="AG408" s="1"/>
      <c r="AH408" s="1"/>
      <c r="AI408" s="1"/>
      <c r="AJ408" s="1"/>
      <c r="AK408" s="1"/>
      <c r="AL408" s="1"/>
      <c r="AM408" s="1"/>
      <c r="AN408" s="1"/>
      <c r="AO408" s="1"/>
      <c r="AP408" s="1"/>
      <c r="AQ408" s="1"/>
      <c r="AR408" s="1"/>
      <c r="AS408" s="1"/>
    </row>
    <row r="409" spans="29:45" ht="12.75">
      <c r="AC409" s="1"/>
      <c r="AD409" s="1"/>
      <c r="AE409" s="1"/>
      <c r="AF409" s="1"/>
      <c r="AG409" s="1"/>
      <c r="AH409" s="1"/>
      <c r="AI409" s="1"/>
      <c r="AJ409" s="1"/>
      <c r="AK409" s="1"/>
      <c r="AL409" s="1"/>
      <c r="AM409" s="1"/>
      <c r="AN409" s="1"/>
      <c r="AO409" s="1"/>
      <c r="AP409" s="1"/>
      <c r="AQ409" s="1"/>
      <c r="AR409" s="1"/>
      <c r="AS409" s="1"/>
    </row>
    <row r="410" spans="29:45" ht="12.75">
      <c r="AC410" s="1"/>
      <c r="AD410" s="1"/>
      <c r="AE410" s="1"/>
      <c r="AF410" s="1"/>
      <c r="AG410" s="1"/>
      <c r="AH410" s="1"/>
      <c r="AI410" s="1"/>
      <c r="AJ410" s="1"/>
      <c r="AK410" s="1"/>
      <c r="AL410" s="1"/>
      <c r="AM410" s="1"/>
      <c r="AN410" s="1"/>
      <c r="AO410" s="1"/>
      <c r="AP410" s="1"/>
      <c r="AQ410" s="1"/>
      <c r="AR410" s="1"/>
      <c r="AS410" s="1"/>
    </row>
    <row r="411" spans="29:45" ht="12.75">
      <c r="AC411" s="1"/>
      <c r="AD411" s="1"/>
      <c r="AE411" s="1"/>
      <c r="AF411" s="1"/>
      <c r="AG411" s="1"/>
      <c r="AH411" s="1"/>
      <c r="AI411" s="1"/>
      <c r="AJ411" s="1"/>
      <c r="AK411" s="1"/>
      <c r="AL411" s="1"/>
      <c r="AM411" s="1"/>
      <c r="AN411" s="1"/>
      <c r="AO411" s="1"/>
      <c r="AP411" s="1"/>
      <c r="AQ411" s="1"/>
      <c r="AR411" s="1"/>
      <c r="AS411" s="1"/>
    </row>
    <row r="412" spans="29:45" ht="12.75">
      <c r="AC412" s="1"/>
      <c r="AD412" s="1"/>
      <c r="AE412" s="1"/>
      <c r="AF412" s="1"/>
      <c r="AG412" s="1"/>
      <c r="AH412" s="1"/>
      <c r="AI412" s="1"/>
      <c r="AJ412" s="1"/>
      <c r="AK412" s="1"/>
      <c r="AL412" s="1"/>
      <c r="AM412" s="1"/>
      <c r="AN412" s="1"/>
      <c r="AO412" s="1"/>
      <c r="AP412" s="1"/>
      <c r="AQ412" s="1"/>
      <c r="AR412" s="1"/>
      <c r="AS412" s="1"/>
    </row>
    <row r="413" spans="29:45" ht="12.75">
      <c r="AC413" s="1"/>
      <c r="AD413" s="1"/>
      <c r="AE413" s="1"/>
      <c r="AF413" s="1"/>
      <c r="AG413" s="1"/>
      <c r="AH413" s="1"/>
      <c r="AI413" s="1"/>
      <c r="AJ413" s="1"/>
      <c r="AK413" s="1"/>
      <c r="AL413" s="1"/>
      <c r="AM413" s="1"/>
      <c r="AN413" s="1"/>
      <c r="AO413" s="1"/>
      <c r="AP413" s="1"/>
      <c r="AQ413" s="1"/>
      <c r="AR413" s="1"/>
      <c r="AS413" s="1"/>
    </row>
    <row r="414" spans="29:45" ht="12.75">
      <c r="AC414" s="1"/>
      <c r="AD414" s="1"/>
      <c r="AE414" s="1"/>
      <c r="AF414" s="1"/>
      <c r="AG414" s="1"/>
      <c r="AH414" s="1"/>
      <c r="AI414" s="1"/>
      <c r="AJ414" s="1"/>
      <c r="AK414" s="1"/>
      <c r="AL414" s="1"/>
      <c r="AM414" s="1"/>
      <c r="AN414" s="1"/>
      <c r="AO414" s="1"/>
      <c r="AP414" s="1"/>
      <c r="AQ414" s="1"/>
      <c r="AR414" s="1"/>
      <c r="AS414" s="1"/>
    </row>
    <row r="415" spans="29:45" ht="12.75">
      <c r="AC415" s="1"/>
      <c r="AD415" s="1"/>
      <c r="AE415" s="1"/>
      <c r="AF415" s="1"/>
      <c r="AG415" s="1"/>
      <c r="AH415" s="1"/>
      <c r="AI415" s="1"/>
      <c r="AJ415" s="1"/>
      <c r="AK415" s="1"/>
      <c r="AL415" s="1"/>
      <c r="AM415" s="1"/>
      <c r="AN415" s="1"/>
      <c r="AO415" s="1"/>
      <c r="AP415" s="1"/>
      <c r="AQ415" s="1"/>
      <c r="AR415" s="1"/>
      <c r="AS415" s="1"/>
    </row>
    <row r="416" spans="29:45" ht="12.75">
      <c r="AC416" s="1"/>
      <c r="AD416" s="1"/>
      <c r="AE416" s="1"/>
      <c r="AF416" s="1"/>
      <c r="AG416" s="1"/>
      <c r="AH416" s="1"/>
      <c r="AI416" s="1"/>
      <c r="AJ416" s="1"/>
      <c r="AK416" s="1"/>
      <c r="AL416" s="1"/>
      <c r="AM416" s="1"/>
      <c r="AN416" s="1"/>
      <c r="AO416" s="1"/>
      <c r="AP416" s="1"/>
      <c r="AQ416" s="1"/>
      <c r="AR416" s="1"/>
      <c r="AS416" s="1"/>
    </row>
    <row r="417" spans="29:45" ht="12.75">
      <c r="AC417" s="1"/>
      <c r="AD417" s="1"/>
      <c r="AE417" s="1"/>
      <c r="AF417" s="1"/>
      <c r="AG417" s="1"/>
      <c r="AH417" s="1"/>
      <c r="AI417" s="1"/>
      <c r="AJ417" s="1"/>
      <c r="AK417" s="1"/>
      <c r="AL417" s="1"/>
      <c r="AM417" s="1"/>
      <c r="AN417" s="1"/>
      <c r="AO417" s="1"/>
      <c r="AP417" s="1"/>
      <c r="AQ417" s="1"/>
      <c r="AR417" s="1"/>
      <c r="AS417" s="1"/>
    </row>
    <row r="418" spans="29:45" ht="12.75">
      <c r="AC418" s="1"/>
      <c r="AD418" s="1"/>
      <c r="AE418" s="1"/>
      <c r="AF418" s="1"/>
      <c r="AG418" s="1"/>
      <c r="AH418" s="1"/>
      <c r="AI418" s="1"/>
      <c r="AJ418" s="1"/>
      <c r="AK418" s="1"/>
      <c r="AL418" s="1"/>
      <c r="AM418" s="1"/>
      <c r="AN418" s="1"/>
      <c r="AO418" s="1"/>
      <c r="AP418" s="1"/>
      <c r="AQ418" s="1"/>
      <c r="AR418" s="1"/>
      <c r="AS418" s="1"/>
    </row>
    <row r="419" spans="29:45" ht="12.75">
      <c r="AC419" s="1"/>
      <c r="AD419" s="1"/>
      <c r="AE419" s="1"/>
      <c r="AF419" s="1"/>
      <c r="AG419" s="1"/>
      <c r="AH419" s="1"/>
      <c r="AI419" s="1"/>
      <c r="AJ419" s="1"/>
      <c r="AK419" s="1"/>
      <c r="AL419" s="1"/>
      <c r="AM419" s="1"/>
      <c r="AN419" s="1"/>
      <c r="AO419" s="1"/>
      <c r="AP419" s="1"/>
      <c r="AQ419" s="1"/>
      <c r="AR419" s="1"/>
      <c r="AS419" s="1"/>
    </row>
    <row r="420" spans="29:45" ht="12.75">
      <c r="AC420" s="1"/>
      <c r="AD420" s="1"/>
      <c r="AE420" s="1"/>
      <c r="AF420" s="1"/>
      <c r="AG420" s="1"/>
      <c r="AH420" s="1"/>
      <c r="AI420" s="1"/>
      <c r="AJ420" s="1"/>
      <c r="AK420" s="1"/>
      <c r="AL420" s="1"/>
      <c r="AM420" s="1"/>
      <c r="AN420" s="1"/>
      <c r="AO420" s="1"/>
      <c r="AP420" s="1"/>
      <c r="AQ420" s="1"/>
      <c r="AR420" s="1"/>
      <c r="AS420" s="1"/>
    </row>
    <row r="421" spans="29:45" ht="12.75">
      <c r="AC421" s="1"/>
      <c r="AD421" s="1"/>
      <c r="AE421" s="1"/>
      <c r="AF421" s="1"/>
      <c r="AG421" s="1"/>
      <c r="AH421" s="1"/>
      <c r="AI421" s="1"/>
      <c r="AJ421" s="1"/>
      <c r="AK421" s="1"/>
      <c r="AL421" s="1"/>
      <c r="AM421" s="1"/>
      <c r="AN421" s="1"/>
      <c r="AO421" s="1"/>
      <c r="AP421" s="1"/>
      <c r="AQ421" s="1"/>
      <c r="AR421" s="1"/>
      <c r="AS421" s="1"/>
    </row>
    <row r="422" spans="29:45" ht="12.75">
      <c r="AC422" s="1"/>
      <c r="AD422" s="1"/>
      <c r="AE422" s="1"/>
      <c r="AF422" s="1"/>
      <c r="AG422" s="1"/>
      <c r="AH422" s="1"/>
      <c r="AI422" s="1"/>
      <c r="AJ422" s="1"/>
      <c r="AK422" s="1"/>
      <c r="AL422" s="1"/>
      <c r="AM422" s="1"/>
      <c r="AN422" s="1"/>
      <c r="AO422" s="1"/>
      <c r="AP422" s="1"/>
      <c r="AQ422" s="1"/>
      <c r="AR422" s="1"/>
      <c r="AS422" s="1"/>
    </row>
    <row r="423" spans="29:45" ht="12.75">
      <c r="AC423" s="1"/>
      <c r="AD423" s="1"/>
      <c r="AE423" s="1"/>
      <c r="AF423" s="1"/>
      <c r="AG423" s="1"/>
      <c r="AH423" s="1"/>
      <c r="AI423" s="1"/>
      <c r="AJ423" s="1"/>
      <c r="AK423" s="1"/>
      <c r="AL423" s="1"/>
      <c r="AM423" s="1"/>
      <c r="AN423" s="1"/>
      <c r="AO423" s="1"/>
      <c r="AP423" s="1"/>
      <c r="AQ423" s="1"/>
      <c r="AR423" s="1"/>
      <c r="AS423" s="1"/>
    </row>
    <row r="424" spans="29:45" ht="12.75">
      <c r="AC424" s="1"/>
      <c r="AD424" s="1"/>
      <c r="AE424" s="1"/>
      <c r="AF424" s="1"/>
      <c r="AG424" s="1"/>
      <c r="AH424" s="1"/>
      <c r="AI424" s="1"/>
      <c r="AJ424" s="1"/>
      <c r="AK424" s="1"/>
      <c r="AL424" s="1"/>
      <c r="AM424" s="1"/>
      <c r="AN424" s="1"/>
      <c r="AO424" s="1"/>
      <c r="AP424" s="1"/>
      <c r="AQ424" s="1"/>
      <c r="AR424" s="1"/>
      <c r="AS424" s="1"/>
    </row>
    <row r="425" spans="29:45" ht="12.75">
      <c r="AC425" s="1"/>
      <c r="AD425" s="1"/>
      <c r="AE425" s="1"/>
      <c r="AF425" s="1"/>
      <c r="AG425" s="1"/>
      <c r="AH425" s="1"/>
      <c r="AI425" s="1"/>
      <c r="AJ425" s="1"/>
      <c r="AK425" s="1"/>
      <c r="AL425" s="1"/>
      <c r="AM425" s="1"/>
      <c r="AN425" s="1"/>
      <c r="AO425" s="1"/>
      <c r="AP425" s="1"/>
      <c r="AQ425" s="1"/>
      <c r="AR425" s="1"/>
      <c r="AS425" s="1"/>
    </row>
    <row r="426" spans="29:45" ht="12.75">
      <c r="AC426" s="1"/>
      <c r="AD426" s="1"/>
      <c r="AE426" s="1"/>
      <c r="AF426" s="1"/>
      <c r="AG426" s="1"/>
      <c r="AH426" s="1"/>
      <c r="AI426" s="1"/>
      <c r="AJ426" s="1"/>
      <c r="AK426" s="1"/>
      <c r="AL426" s="1"/>
      <c r="AM426" s="1"/>
      <c r="AN426" s="1"/>
      <c r="AO426" s="1"/>
      <c r="AP426" s="1"/>
      <c r="AQ426" s="1"/>
      <c r="AR426" s="1"/>
      <c r="AS426" s="1"/>
    </row>
    <row r="427" spans="29:45" ht="12.75">
      <c r="AC427" s="1"/>
      <c r="AD427" s="1"/>
      <c r="AE427" s="1"/>
      <c r="AF427" s="1"/>
      <c r="AG427" s="1"/>
      <c r="AH427" s="1"/>
      <c r="AI427" s="1"/>
      <c r="AJ427" s="1"/>
      <c r="AK427" s="1"/>
      <c r="AL427" s="1"/>
      <c r="AM427" s="1"/>
      <c r="AN427" s="1"/>
      <c r="AO427" s="1"/>
      <c r="AP427" s="1"/>
      <c r="AQ427" s="1"/>
      <c r="AR427" s="1"/>
      <c r="AS427" s="1"/>
    </row>
    <row r="428" spans="29:45" ht="12.75">
      <c r="AC428" s="1"/>
      <c r="AD428" s="1"/>
      <c r="AE428" s="1"/>
      <c r="AF428" s="1"/>
      <c r="AG428" s="1"/>
      <c r="AH428" s="1"/>
      <c r="AI428" s="1"/>
      <c r="AJ428" s="1"/>
      <c r="AK428" s="1"/>
      <c r="AL428" s="1"/>
      <c r="AM428" s="1"/>
      <c r="AN428" s="1"/>
      <c r="AO428" s="1"/>
      <c r="AP428" s="1"/>
      <c r="AQ428" s="1"/>
      <c r="AR428" s="1"/>
      <c r="AS428" s="1"/>
    </row>
    <row r="429" spans="29:45" ht="12.75">
      <c r="AC429" s="1"/>
      <c r="AD429" s="1"/>
      <c r="AE429" s="1"/>
      <c r="AF429" s="1"/>
      <c r="AG429" s="1"/>
      <c r="AH429" s="1"/>
      <c r="AI429" s="1"/>
      <c r="AJ429" s="1"/>
      <c r="AK429" s="1"/>
      <c r="AL429" s="1"/>
      <c r="AM429" s="1"/>
      <c r="AN429" s="1"/>
      <c r="AO429" s="1"/>
      <c r="AP429" s="1"/>
      <c r="AQ429" s="1"/>
      <c r="AR429" s="1"/>
      <c r="AS429" s="1"/>
    </row>
    <row r="430" spans="29:45" ht="12.75">
      <c r="AC430" s="1"/>
      <c r="AD430" s="1"/>
      <c r="AE430" s="1"/>
      <c r="AF430" s="1"/>
      <c r="AG430" s="1"/>
      <c r="AH430" s="1"/>
      <c r="AI430" s="1"/>
      <c r="AJ430" s="1"/>
      <c r="AK430" s="1"/>
      <c r="AL430" s="1"/>
      <c r="AM430" s="1"/>
      <c r="AN430" s="1"/>
      <c r="AO430" s="1"/>
      <c r="AP430" s="1"/>
      <c r="AQ430" s="1"/>
      <c r="AR430" s="1"/>
      <c r="AS430" s="1"/>
    </row>
    <row r="431" spans="29:45" ht="12.75">
      <c r="AC431" s="1"/>
      <c r="AD431" s="1"/>
      <c r="AE431" s="1"/>
      <c r="AF431" s="1"/>
      <c r="AG431" s="1"/>
      <c r="AH431" s="1"/>
      <c r="AI431" s="1"/>
      <c r="AJ431" s="1"/>
      <c r="AK431" s="1"/>
      <c r="AL431" s="1"/>
      <c r="AM431" s="1"/>
      <c r="AN431" s="1"/>
      <c r="AO431" s="1"/>
      <c r="AP431" s="1"/>
      <c r="AQ431" s="1"/>
      <c r="AR431" s="1"/>
      <c r="AS431" s="1"/>
    </row>
    <row r="432" spans="29:45" ht="12.75">
      <c r="AC432" s="1"/>
      <c r="AD432" s="1"/>
      <c r="AE432" s="1"/>
      <c r="AF432" s="1"/>
      <c r="AG432" s="1"/>
      <c r="AH432" s="1"/>
      <c r="AI432" s="1"/>
      <c r="AJ432" s="1"/>
      <c r="AK432" s="1"/>
      <c r="AL432" s="1"/>
      <c r="AM432" s="1"/>
      <c r="AN432" s="1"/>
      <c r="AO432" s="1"/>
      <c r="AP432" s="1"/>
      <c r="AQ432" s="1"/>
      <c r="AR432" s="1"/>
      <c r="AS432" s="1"/>
    </row>
    <row r="433" spans="29:45" ht="12.75">
      <c r="AC433" s="1"/>
      <c r="AD433" s="1"/>
      <c r="AE433" s="1"/>
      <c r="AF433" s="1"/>
      <c r="AG433" s="1"/>
      <c r="AH433" s="1"/>
      <c r="AI433" s="1"/>
      <c r="AJ433" s="1"/>
      <c r="AK433" s="1"/>
      <c r="AL433" s="1"/>
      <c r="AM433" s="1"/>
      <c r="AN433" s="1"/>
      <c r="AO433" s="1"/>
      <c r="AP433" s="1"/>
      <c r="AQ433" s="1"/>
      <c r="AR433" s="1"/>
      <c r="AS433" s="1"/>
    </row>
    <row r="434" spans="29:45" ht="12.75">
      <c r="AC434" s="1"/>
      <c r="AD434" s="1"/>
      <c r="AE434" s="1"/>
      <c r="AF434" s="1"/>
      <c r="AG434" s="1"/>
      <c r="AH434" s="1"/>
      <c r="AI434" s="1"/>
      <c r="AJ434" s="1"/>
      <c r="AK434" s="1"/>
      <c r="AL434" s="1"/>
      <c r="AM434" s="1"/>
      <c r="AN434" s="1"/>
      <c r="AO434" s="1"/>
      <c r="AP434" s="1"/>
      <c r="AQ434" s="1"/>
      <c r="AR434" s="1"/>
      <c r="AS434" s="1"/>
    </row>
    <row r="435" spans="29:45" ht="12.75">
      <c r="AC435" s="1"/>
      <c r="AD435" s="1"/>
      <c r="AE435" s="1"/>
      <c r="AF435" s="1"/>
      <c r="AG435" s="1"/>
      <c r="AH435" s="1"/>
      <c r="AI435" s="1"/>
      <c r="AJ435" s="1"/>
      <c r="AK435" s="1"/>
      <c r="AL435" s="1"/>
      <c r="AM435" s="1"/>
      <c r="AN435" s="1"/>
      <c r="AO435" s="1"/>
      <c r="AP435" s="1"/>
      <c r="AQ435" s="1"/>
      <c r="AR435" s="1"/>
      <c r="AS435" s="1"/>
    </row>
    <row r="436" spans="29:45" ht="12.75">
      <c r="AC436" s="1"/>
      <c r="AD436" s="1"/>
      <c r="AE436" s="1"/>
      <c r="AF436" s="1"/>
      <c r="AG436" s="1"/>
      <c r="AH436" s="1"/>
      <c r="AI436" s="1"/>
      <c r="AJ436" s="1"/>
      <c r="AK436" s="1"/>
      <c r="AL436" s="1"/>
      <c r="AM436" s="1"/>
      <c r="AN436" s="1"/>
      <c r="AO436" s="1"/>
      <c r="AP436" s="1"/>
      <c r="AQ436" s="1"/>
      <c r="AR436" s="1"/>
      <c r="AS436" s="1"/>
    </row>
    <row r="437" spans="29:45" ht="12.75">
      <c r="AC437" s="1"/>
      <c r="AD437" s="1"/>
      <c r="AE437" s="1"/>
      <c r="AF437" s="1"/>
      <c r="AG437" s="1"/>
      <c r="AH437" s="1"/>
      <c r="AI437" s="1"/>
      <c r="AJ437" s="1"/>
      <c r="AK437" s="1"/>
      <c r="AL437" s="1"/>
      <c r="AM437" s="1"/>
      <c r="AN437" s="1"/>
      <c r="AO437" s="1"/>
      <c r="AP437" s="1"/>
      <c r="AQ437" s="1"/>
      <c r="AR437" s="1"/>
      <c r="AS437" s="1"/>
    </row>
    <row r="438" spans="29:45" ht="12.75">
      <c r="AC438" s="1"/>
      <c r="AD438" s="1"/>
      <c r="AE438" s="1"/>
      <c r="AF438" s="1"/>
      <c r="AG438" s="1"/>
      <c r="AH438" s="1"/>
      <c r="AI438" s="1"/>
      <c r="AJ438" s="1"/>
      <c r="AK438" s="1"/>
      <c r="AL438" s="1"/>
      <c r="AM438" s="1"/>
      <c r="AN438" s="1"/>
      <c r="AO438" s="1"/>
      <c r="AP438" s="1"/>
      <c r="AQ438" s="1"/>
      <c r="AR438" s="1"/>
      <c r="AS438" s="1"/>
    </row>
    <row r="439" spans="29:45" ht="12.75">
      <c r="AC439" s="1"/>
      <c r="AD439" s="1"/>
      <c r="AE439" s="1"/>
      <c r="AF439" s="1"/>
      <c r="AG439" s="1"/>
      <c r="AH439" s="1"/>
      <c r="AI439" s="1"/>
      <c r="AJ439" s="1"/>
      <c r="AK439" s="1"/>
      <c r="AL439" s="1"/>
      <c r="AM439" s="1"/>
      <c r="AN439" s="1"/>
      <c r="AO439" s="1"/>
      <c r="AP439" s="1"/>
      <c r="AQ439" s="1"/>
      <c r="AR439" s="1"/>
      <c r="AS439" s="1"/>
    </row>
    <row r="440" spans="29:45" ht="12.75">
      <c r="AC440" s="1"/>
      <c r="AD440" s="1"/>
      <c r="AE440" s="1"/>
      <c r="AF440" s="1"/>
      <c r="AG440" s="1"/>
      <c r="AH440" s="1"/>
      <c r="AI440" s="1"/>
      <c r="AJ440" s="1"/>
      <c r="AK440" s="1"/>
      <c r="AL440" s="1"/>
      <c r="AM440" s="1"/>
      <c r="AN440" s="1"/>
      <c r="AO440" s="1"/>
      <c r="AP440" s="1"/>
      <c r="AQ440" s="1"/>
      <c r="AR440" s="1"/>
      <c r="AS440" s="1"/>
    </row>
    <row r="441" spans="29:45" ht="12.75">
      <c r="AC441" s="1"/>
      <c r="AD441" s="1"/>
      <c r="AE441" s="1"/>
      <c r="AF441" s="1"/>
      <c r="AG441" s="1"/>
      <c r="AH441" s="1"/>
      <c r="AI441" s="1"/>
      <c r="AJ441" s="1"/>
      <c r="AK441" s="1"/>
      <c r="AL441" s="1"/>
      <c r="AM441" s="1"/>
      <c r="AN441" s="1"/>
      <c r="AO441" s="1"/>
      <c r="AP441" s="1"/>
      <c r="AQ441" s="1"/>
      <c r="AR441" s="1"/>
      <c r="AS441" s="1"/>
    </row>
    <row r="442" spans="29:45" ht="12.75">
      <c r="AC442" s="1"/>
      <c r="AD442" s="1"/>
      <c r="AE442" s="1"/>
      <c r="AF442" s="1"/>
      <c r="AG442" s="1"/>
      <c r="AH442" s="1"/>
      <c r="AI442" s="1"/>
      <c r="AJ442" s="1"/>
      <c r="AK442" s="1"/>
      <c r="AL442" s="1"/>
      <c r="AM442" s="1"/>
      <c r="AN442" s="1"/>
      <c r="AO442" s="1"/>
      <c r="AP442" s="1"/>
      <c r="AQ442" s="1"/>
      <c r="AR442" s="1"/>
      <c r="AS442" s="1"/>
    </row>
    <row r="443" spans="29:45" ht="12.75">
      <c r="AC443" s="1"/>
      <c r="AD443" s="1"/>
      <c r="AE443" s="1"/>
      <c r="AF443" s="1"/>
      <c r="AG443" s="1"/>
      <c r="AH443" s="1"/>
      <c r="AI443" s="1"/>
      <c r="AJ443" s="1"/>
      <c r="AK443" s="1"/>
      <c r="AL443" s="1"/>
      <c r="AM443" s="1"/>
      <c r="AN443" s="1"/>
      <c r="AO443" s="1"/>
      <c r="AP443" s="1"/>
      <c r="AQ443" s="1"/>
      <c r="AR443" s="1"/>
      <c r="AS443" s="1"/>
    </row>
    <row r="444" spans="29:45" ht="12.75">
      <c r="AC444" s="1"/>
      <c r="AD444" s="1"/>
      <c r="AE444" s="1"/>
      <c r="AF444" s="1"/>
      <c r="AG444" s="1"/>
      <c r="AH444" s="1"/>
      <c r="AI444" s="1"/>
      <c r="AJ444" s="1"/>
      <c r="AK444" s="1"/>
      <c r="AL444" s="1"/>
      <c r="AM444" s="1"/>
      <c r="AN444" s="1"/>
      <c r="AO444" s="1"/>
      <c r="AP444" s="1"/>
      <c r="AQ444" s="1"/>
      <c r="AR444" s="1"/>
      <c r="AS444" s="1"/>
    </row>
    <row r="445" spans="29:45" ht="12.75">
      <c r="AC445" s="1"/>
      <c r="AD445" s="1"/>
      <c r="AE445" s="1"/>
      <c r="AF445" s="1"/>
      <c r="AG445" s="1"/>
      <c r="AH445" s="1"/>
      <c r="AI445" s="1"/>
      <c r="AJ445" s="1"/>
      <c r="AK445" s="1"/>
      <c r="AL445" s="1"/>
      <c r="AM445" s="1"/>
      <c r="AN445" s="1"/>
      <c r="AO445" s="1"/>
      <c r="AP445" s="1"/>
      <c r="AQ445" s="1"/>
      <c r="AR445" s="1"/>
      <c r="AS445" s="1"/>
    </row>
    <row r="446" spans="29:45" ht="12.75">
      <c r="AC446" s="1"/>
      <c r="AD446" s="1"/>
      <c r="AE446" s="1"/>
      <c r="AF446" s="1"/>
      <c r="AG446" s="1"/>
      <c r="AH446" s="1"/>
      <c r="AI446" s="1"/>
      <c r="AJ446" s="1"/>
      <c r="AK446" s="1"/>
      <c r="AL446" s="1"/>
      <c r="AM446" s="1"/>
      <c r="AN446" s="1"/>
      <c r="AO446" s="1"/>
      <c r="AP446" s="1"/>
      <c r="AQ446" s="1"/>
      <c r="AR446" s="1"/>
      <c r="AS446" s="1"/>
    </row>
    <row r="447" spans="29:45" ht="12.75">
      <c r="AC447" s="1"/>
      <c r="AD447" s="1"/>
      <c r="AE447" s="1"/>
      <c r="AF447" s="1"/>
      <c r="AG447" s="1"/>
      <c r="AH447" s="1"/>
      <c r="AI447" s="1"/>
      <c r="AJ447" s="1"/>
      <c r="AK447" s="1"/>
      <c r="AL447" s="1"/>
      <c r="AM447" s="1"/>
      <c r="AN447" s="1"/>
      <c r="AO447" s="1"/>
      <c r="AP447" s="1"/>
      <c r="AQ447" s="1"/>
      <c r="AR447" s="1"/>
      <c r="AS447" s="1"/>
    </row>
    <row r="448" spans="29:45" ht="12.75">
      <c r="AC448" s="1"/>
      <c r="AD448" s="1"/>
      <c r="AE448" s="1"/>
      <c r="AF448" s="1"/>
      <c r="AG448" s="1"/>
      <c r="AH448" s="1"/>
      <c r="AI448" s="1"/>
      <c r="AJ448" s="1"/>
      <c r="AK448" s="1"/>
      <c r="AL448" s="1"/>
      <c r="AM448" s="1"/>
      <c r="AN448" s="1"/>
      <c r="AO448" s="1"/>
      <c r="AP448" s="1"/>
      <c r="AQ448" s="1"/>
      <c r="AR448" s="1"/>
      <c r="AS448" s="1"/>
    </row>
    <row r="449" spans="29:45" ht="12.75">
      <c r="AC449" s="1"/>
      <c r="AD449" s="1"/>
      <c r="AE449" s="1"/>
      <c r="AF449" s="1"/>
      <c r="AG449" s="1"/>
      <c r="AH449" s="1"/>
      <c r="AI449" s="1"/>
      <c r="AJ449" s="1"/>
      <c r="AK449" s="1"/>
      <c r="AL449" s="1"/>
      <c r="AM449" s="1"/>
      <c r="AN449" s="1"/>
      <c r="AO449" s="1"/>
      <c r="AP449" s="1"/>
      <c r="AQ449" s="1"/>
      <c r="AR449" s="1"/>
      <c r="AS449" s="1"/>
    </row>
    <row r="450" spans="29:45" ht="12.75">
      <c r="AC450" s="1"/>
      <c r="AD450" s="1"/>
      <c r="AE450" s="1"/>
      <c r="AF450" s="1"/>
      <c r="AG450" s="1"/>
      <c r="AH450" s="1"/>
      <c r="AI450" s="1"/>
      <c r="AJ450" s="1"/>
      <c r="AK450" s="1"/>
      <c r="AL450" s="1"/>
      <c r="AM450" s="1"/>
      <c r="AN450" s="1"/>
      <c r="AO450" s="1"/>
      <c r="AP450" s="1"/>
      <c r="AQ450" s="1"/>
      <c r="AR450" s="1"/>
      <c r="AS450" s="1"/>
    </row>
    <row r="451" spans="29:45" ht="12.75">
      <c r="AC451" s="1"/>
      <c r="AD451" s="1"/>
      <c r="AE451" s="1"/>
      <c r="AF451" s="1"/>
      <c r="AG451" s="1"/>
      <c r="AH451" s="1"/>
      <c r="AI451" s="1"/>
      <c r="AJ451" s="1"/>
      <c r="AK451" s="1"/>
      <c r="AL451" s="1"/>
      <c r="AM451" s="1"/>
      <c r="AN451" s="1"/>
      <c r="AO451" s="1"/>
      <c r="AP451" s="1"/>
      <c r="AQ451" s="1"/>
      <c r="AR451" s="1"/>
      <c r="AS451" s="1"/>
    </row>
    <row r="452" spans="29:45" ht="12.75">
      <c r="AC452" s="1"/>
      <c r="AD452" s="1"/>
      <c r="AE452" s="1"/>
      <c r="AF452" s="1"/>
      <c r="AG452" s="1"/>
      <c r="AH452" s="1"/>
      <c r="AI452" s="1"/>
      <c r="AJ452" s="1"/>
      <c r="AK452" s="1"/>
      <c r="AL452" s="1"/>
      <c r="AM452" s="1"/>
      <c r="AN452" s="1"/>
      <c r="AO452" s="1"/>
      <c r="AP452" s="1"/>
      <c r="AQ452" s="1"/>
      <c r="AR452" s="1"/>
      <c r="AS452" s="1"/>
    </row>
    <row r="453" spans="29:45" ht="12.75">
      <c r="AC453" s="1"/>
      <c r="AD453" s="1"/>
      <c r="AE453" s="1"/>
      <c r="AF453" s="1"/>
      <c r="AG453" s="1"/>
      <c r="AH453" s="1"/>
      <c r="AI453" s="1"/>
      <c r="AJ453" s="1"/>
      <c r="AK453" s="1"/>
      <c r="AL453" s="1"/>
      <c r="AM453" s="1"/>
      <c r="AN453" s="1"/>
      <c r="AO453" s="1"/>
      <c r="AP453" s="1"/>
      <c r="AQ453" s="1"/>
      <c r="AR453" s="1"/>
      <c r="AS453" s="1"/>
    </row>
    <row r="454" spans="29:45" ht="12.75">
      <c r="AC454" s="1"/>
      <c r="AD454" s="1"/>
      <c r="AE454" s="1"/>
      <c r="AF454" s="1"/>
      <c r="AG454" s="1"/>
      <c r="AH454" s="1"/>
      <c r="AI454" s="1"/>
      <c r="AJ454" s="1"/>
      <c r="AK454" s="1"/>
      <c r="AL454" s="1"/>
      <c r="AM454" s="1"/>
      <c r="AN454" s="1"/>
      <c r="AO454" s="1"/>
      <c r="AP454" s="1"/>
      <c r="AQ454" s="1"/>
      <c r="AR454" s="1"/>
      <c r="AS454" s="1"/>
    </row>
    <row r="455" spans="29:45" ht="12.75">
      <c r="AC455" s="1"/>
      <c r="AD455" s="1"/>
      <c r="AE455" s="1"/>
      <c r="AF455" s="1"/>
      <c r="AG455" s="1"/>
      <c r="AH455" s="1"/>
      <c r="AI455" s="1"/>
      <c r="AJ455" s="1"/>
      <c r="AK455" s="1"/>
      <c r="AL455" s="1"/>
      <c r="AM455" s="1"/>
      <c r="AN455" s="1"/>
      <c r="AO455" s="1"/>
      <c r="AP455" s="1"/>
      <c r="AQ455" s="1"/>
      <c r="AR455" s="1"/>
      <c r="AS455" s="1"/>
    </row>
    <row r="456" spans="29:45" ht="12.75">
      <c r="AC456" s="1"/>
      <c r="AD456" s="1"/>
      <c r="AE456" s="1"/>
      <c r="AF456" s="1"/>
      <c r="AG456" s="1"/>
      <c r="AH456" s="1"/>
      <c r="AI456" s="1"/>
      <c r="AJ456" s="1"/>
      <c r="AK456" s="1"/>
      <c r="AL456" s="1"/>
      <c r="AM456" s="1"/>
      <c r="AN456" s="1"/>
      <c r="AO456" s="1"/>
      <c r="AP456" s="1"/>
      <c r="AQ456" s="1"/>
      <c r="AR456" s="1"/>
      <c r="AS456" s="1"/>
    </row>
    <row r="457" spans="29:45" ht="12.75">
      <c r="AC457" s="1"/>
      <c r="AD457" s="1"/>
      <c r="AE457" s="1"/>
      <c r="AF457" s="1"/>
      <c r="AG457" s="1"/>
      <c r="AH457" s="1"/>
      <c r="AI457" s="1"/>
      <c r="AJ457" s="1"/>
      <c r="AK457" s="1"/>
      <c r="AL457" s="1"/>
      <c r="AM457" s="1"/>
      <c r="AN457" s="1"/>
      <c r="AO457" s="1"/>
      <c r="AP457" s="1"/>
      <c r="AQ457" s="1"/>
      <c r="AR457" s="1"/>
      <c r="AS457" s="1"/>
    </row>
    <row r="458" spans="29:45" ht="12.75">
      <c r="AC458" s="1"/>
      <c r="AD458" s="1"/>
      <c r="AE458" s="1"/>
      <c r="AF458" s="1"/>
      <c r="AG458" s="1"/>
      <c r="AH458" s="1"/>
      <c r="AI458" s="1"/>
      <c r="AJ458" s="1"/>
      <c r="AK458" s="1"/>
      <c r="AL458" s="1"/>
      <c r="AM458" s="1"/>
      <c r="AN458" s="1"/>
      <c r="AO458" s="1"/>
      <c r="AP458" s="1"/>
      <c r="AQ458" s="1"/>
      <c r="AR458" s="1"/>
      <c r="AS458" s="1"/>
    </row>
    <row r="459" spans="29:45" ht="12.75">
      <c r="AC459" s="1"/>
      <c r="AD459" s="1"/>
      <c r="AE459" s="1"/>
      <c r="AF459" s="1"/>
      <c r="AG459" s="1"/>
      <c r="AH459" s="1"/>
      <c r="AI459" s="1"/>
      <c r="AJ459" s="1"/>
      <c r="AK459" s="1"/>
      <c r="AL459" s="1"/>
      <c r="AM459" s="1"/>
      <c r="AN459" s="1"/>
      <c r="AO459" s="1"/>
      <c r="AP459" s="1"/>
      <c r="AQ459" s="1"/>
      <c r="AR459" s="1"/>
      <c r="AS459" s="1"/>
    </row>
    <row r="460" spans="29:45" ht="12.75">
      <c r="AC460" s="1"/>
      <c r="AD460" s="1"/>
      <c r="AE460" s="1"/>
      <c r="AF460" s="1"/>
      <c r="AG460" s="1"/>
      <c r="AH460" s="1"/>
      <c r="AI460" s="1"/>
      <c r="AJ460" s="1"/>
      <c r="AK460" s="1"/>
      <c r="AL460" s="1"/>
      <c r="AM460" s="1"/>
      <c r="AN460" s="1"/>
      <c r="AO460" s="1"/>
      <c r="AP460" s="1"/>
      <c r="AQ460" s="1"/>
      <c r="AR460" s="1"/>
      <c r="AS460" s="1"/>
    </row>
    <row r="461" spans="29:45" ht="12.75">
      <c r="AC461" s="1"/>
      <c r="AD461" s="1"/>
      <c r="AE461" s="1"/>
      <c r="AF461" s="1"/>
      <c r="AG461" s="1"/>
      <c r="AH461" s="1"/>
      <c r="AI461" s="1"/>
      <c r="AJ461" s="1"/>
      <c r="AK461" s="1"/>
      <c r="AL461" s="1"/>
      <c r="AM461" s="1"/>
      <c r="AN461" s="1"/>
      <c r="AO461" s="1"/>
      <c r="AP461" s="1"/>
      <c r="AQ461" s="1"/>
      <c r="AR461" s="1"/>
      <c r="AS461" s="1"/>
    </row>
    <row r="462" spans="29:45" ht="12.75">
      <c r="AC462" s="1"/>
      <c r="AD462" s="1"/>
      <c r="AE462" s="1"/>
      <c r="AF462" s="1"/>
      <c r="AG462" s="1"/>
      <c r="AH462" s="1"/>
      <c r="AI462" s="1"/>
      <c r="AJ462" s="1"/>
      <c r="AK462" s="1"/>
      <c r="AL462" s="1"/>
      <c r="AM462" s="1"/>
      <c r="AN462" s="1"/>
      <c r="AO462" s="1"/>
      <c r="AP462" s="1"/>
      <c r="AQ462" s="1"/>
      <c r="AR462" s="1"/>
      <c r="AS462" s="1"/>
    </row>
    <row r="463" spans="29:45" ht="12.75">
      <c r="AC463" s="1"/>
      <c r="AD463" s="1"/>
      <c r="AE463" s="1"/>
      <c r="AF463" s="1"/>
      <c r="AG463" s="1"/>
      <c r="AH463" s="1"/>
      <c r="AI463" s="1"/>
      <c r="AJ463" s="1"/>
      <c r="AK463" s="1"/>
      <c r="AL463" s="1"/>
      <c r="AM463" s="1"/>
      <c r="AN463" s="1"/>
      <c r="AO463" s="1"/>
      <c r="AP463" s="1"/>
      <c r="AQ463" s="1"/>
      <c r="AR463" s="1"/>
      <c r="AS463" s="1"/>
    </row>
    <row r="464" spans="29:45" ht="12.75">
      <c r="AC464" s="1"/>
      <c r="AD464" s="1"/>
      <c r="AE464" s="1"/>
      <c r="AF464" s="1"/>
      <c r="AG464" s="1"/>
      <c r="AH464" s="1"/>
      <c r="AI464" s="1"/>
      <c r="AJ464" s="1"/>
      <c r="AK464" s="1"/>
      <c r="AL464" s="1"/>
      <c r="AM464" s="1"/>
      <c r="AN464" s="1"/>
      <c r="AO464" s="1"/>
      <c r="AP464" s="1"/>
      <c r="AQ464" s="1"/>
      <c r="AR464" s="1"/>
      <c r="AS464" s="1"/>
    </row>
    <row r="465" spans="29:45" ht="12.75">
      <c r="AC465" s="1"/>
      <c r="AD465" s="1"/>
      <c r="AE465" s="1"/>
      <c r="AF465" s="1"/>
      <c r="AG465" s="1"/>
      <c r="AH465" s="1"/>
      <c r="AI465" s="1"/>
      <c r="AJ465" s="1"/>
      <c r="AK465" s="1"/>
      <c r="AL465" s="1"/>
      <c r="AM465" s="1"/>
      <c r="AN465" s="1"/>
      <c r="AO465" s="1"/>
      <c r="AP465" s="1"/>
      <c r="AQ465" s="1"/>
      <c r="AR465" s="1"/>
      <c r="AS465" s="1"/>
    </row>
    <row r="466" spans="29:45" ht="12.75">
      <c r="AC466" s="1"/>
      <c r="AD466" s="1"/>
      <c r="AE466" s="1"/>
      <c r="AF466" s="1"/>
      <c r="AG466" s="1"/>
      <c r="AH466" s="1"/>
      <c r="AI466" s="1"/>
      <c r="AJ466" s="1"/>
      <c r="AK466" s="1"/>
      <c r="AL466" s="1"/>
      <c r="AM466" s="1"/>
      <c r="AN466" s="1"/>
      <c r="AO466" s="1"/>
      <c r="AP466" s="1"/>
      <c r="AQ466" s="1"/>
      <c r="AR466" s="1"/>
      <c r="AS466" s="1"/>
    </row>
    <row r="467" spans="29:45" ht="12.75">
      <c r="AC467" s="1"/>
      <c r="AD467" s="1"/>
      <c r="AE467" s="1"/>
      <c r="AF467" s="1"/>
      <c r="AG467" s="1"/>
      <c r="AH467" s="1"/>
      <c r="AI467" s="1"/>
      <c r="AJ467" s="1"/>
      <c r="AK467" s="1"/>
      <c r="AL467" s="1"/>
      <c r="AM467" s="1"/>
      <c r="AN467" s="1"/>
      <c r="AO467" s="1"/>
      <c r="AP467" s="1"/>
      <c r="AQ467" s="1"/>
      <c r="AR467" s="1"/>
      <c r="AS467" s="1"/>
    </row>
    <row r="468" spans="29:45" ht="12.75">
      <c r="AC468" s="1"/>
      <c r="AD468" s="1"/>
      <c r="AE468" s="1"/>
      <c r="AF468" s="1"/>
      <c r="AG468" s="1"/>
      <c r="AH468" s="1"/>
      <c r="AI468" s="1"/>
      <c r="AJ468" s="1"/>
      <c r="AK468" s="1"/>
      <c r="AL468" s="1"/>
      <c r="AM468" s="1"/>
      <c r="AN468" s="1"/>
      <c r="AO468" s="1"/>
      <c r="AP468" s="1"/>
      <c r="AQ468" s="1"/>
      <c r="AR468" s="1"/>
      <c r="AS468" s="1"/>
    </row>
    <row r="469" spans="29:45" ht="12.75">
      <c r="AC469" s="1"/>
      <c r="AD469" s="1"/>
      <c r="AE469" s="1"/>
      <c r="AF469" s="1"/>
      <c r="AG469" s="1"/>
      <c r="AH469" s="1"/>
      <c r="AI469" s="1"/>
      <c r="AJ469" s="1"/>
      <c r="AK469" s="1"/>
      <c r="AL469" s="1"/>
      <c r="AM469" s="1"/>
      <c r="AN469" s="1"/>
      <c r="AO469" s="1"/>
      <c r="AP469" s="1"/>
      <c r="AQ469" s="1"/>
      <c r="AR469" s="1"/>
      <c r="AS469" s="1"/>
    </row>
    <row r="470" spans="29:45" ht="12.75">
      <c r="AC470" s="1"/>
      <c r="AD470" s="1"/>
      <c r="AE470" s="1"/>
      <c r="AF470" s="1"/>
      <c r="AG470" s="1"/>
      <c r="AH470" s="1"/>
      <c r="AI470" s="1"/>
      <c r="AJ470" s="1"/>
      <c r="AK470" s="1"/>
      <c r="AL470" s="1"/>
      <c r="AM470" s="1"/>
      <c r="AN470" s="1"/>
      <c r="AO470" s="1"/>
      <c r="AP470" s="1"/>
      <c r="AQ470" s="1"/>
      <c r="AR470" s="1"/>
      <c r="AS470" s="1"/>
    </row>
    <row r="471" spans="29:45" ht="12.75">
      <c r="AC471" s="1"/>
      <c r="AD471" s="1"/>
      <c r="AE471" s="1"/>
      <c r="AF471" s="1"/>
      <c r="AG471" s="1"/>
      <c r="AH471" s="1"/>
      <c r="AI471" s="1"/>
      <c r="AJ471" s="1"/>
      <c r="AK471" s="1"/>
      <c r="AL471" s="1"/>
      <c r="AM471" s="1"/>
      <c r="AN471" s="1"/>
      <c r="AO471" s="1"/>
      <c r="AP471" s="1"/>
      <c r="AQ471" s="1"/>
      <c r="AR471" s="1"/>
      <c r="AS471" s="1"/>
    </row>
    <row r="472" spans="29:45" ht="12.75">
      <c r="AC472" s="1"/>
      <c r="AD472" s="1"/>
      <c r="AE472" s="1"/>
      <c r="AF472" s="1"/>
      <c r="AG472" s="1"/>
      <c r="AH472" s="1"/>
      <c r="AI472" s="1"/>
      <c r="AJ472" s="1"/>
      <c r="AK472" s="1"/>
      <c r="AL472" s="1"/>
      <c r="AM472" s="1"/>
      <c r="AN472" s="1"/>
      <c r="AO472" s="1"/>
      <c r="AP472" s="1"/>
      <c r="AQ472" s="1"/>
      <c r="AR472" s="1"/>
      <c r="AS472" s="1"/>
    </row>
    <row r="473" spans="29:45" ht="12.75">
      <c r="AC473" s="1"/>
      <c r="AD473" s="1"/>
      <c r="AE473" s="1"/>
      <c r="AF473" s="1"/>
      <c r="AG473" s="1"/>
      <c r="AH473" s="1"/>
      <c r="AI473" s="1"/>
      <c r="AJ473" s="1"/>
      <c r="AK473" s="1"/>
      <c r="AL473" s="1"/>
      <c r="AM473" s="1"/>
      <c r="AN473" s="1"/>
      <c r="AO473" s="1"/>
      <c r="AP473" s="1"/>
      <c r="AQ473" s="1"/>
      <c r="AR473" s="1"/>
      <c r="AS473" s="1"/>
    </row>
    <row r="474" spans="29:45" ht="12.75">
      <c r="AC474" s="1"/>
      <c r="AD474" s="1"/>
      <c r="AE474" s="1"/>
      <c r="AF474" s="1"/>
      <c r="AG474" s="1"/>
      <c r="AH474" s="1"/>
      <c r="AI474" s="1"/>
      <c r="AJ474" s="1"/>
      <c r="AK474" s="1"/>
      <c r="AL474" s="1"/>
      <c r="AM474" s="1"/>
      <c r="AN474" s="1"/>
      <c r="AO474" s="1"/>
      <c r="AP474" s="1"/>
      <c r="AQ474" s="1"/>
      <c r="AR474" s="1"/>
      <c r="AS474" s="1"/>
    </row>
    <row r="475" spans="29:45" ht="12.75">
      <c r="AC475" s="1"/>
      <c r="AD475" s="1"/>
      <c r="AE475" s="1"/>
      <c r="AF475" s="1"/>
      <c r="AG475" s="1"/>
      <c r="AH475" s="1"/>
      <c r="AI475" s="1"/>
      <c r="AJ475" s="1"/>
      <c r="AK475" s="1"/>
      <c r="AL475" s="1"/>
      <c r="AM475" s="1"/>
      <c r="AN475" s="1"/>
      <c r="AO475" s="1"/>
      <c r="AP475" s="1"/>
      <c r="AQ475" s="1"/>
      <c r="AR475" s="1"/>
      <c r="AS475" s="1"/>
    </row>
    <row r="476" spans="29:45" ht="12.75">
      <c r="AC476" s="1"/>
      <c r="AD476" s="1"/>
      <c r="AE476" s="1"/>
      <c r="AF476" s="1"/>
      <c r="AG476" s="1"/>
      <c r="AH476" s="1"/>
      <c r="AI476" s="1"/>
      <c r="AJ476" s="1"/>
      <c r="AK476" s="1"/>
      <c r="AL476" s="1"/>
      <c r="AM476" s="1"/>
      <c r="AN476" s="1"/>
      <c r="AO476" s="1"/>
      <c r="AP476" s="1"/>
      <c r="AQ476" s="1"/>
      <c r="AR476" s="1"/>
      <c r="AS476" s="1"/>
    </row>
    <row r="477" spans="29:45" ht="12.75">
      <c r="AC477" s="1"/>
      <c r="AD477" s="1"/>
      <c r="AE477" s="1"/>
      <c r="AF477" s="1"/>
      <c r="AG477" s="1"/>
      <c r="AH477" s="1"/>
      <c r="AI477" s="1"/>
      <c r="AJ477" s="1"/>
      <c r="AK477" s="1"/>
      <c r="AL477" s="1"/>
      <c r="AM477" s="1"/>
      <c r="AN477" s="1"/>
      <c r="AO477" s="1"/>
      <c r="AP477" s="1"/>
      <c r="AQ477" s="1"/>
      <c r="AR477" s="1"/>
      <c r="AS477" s="1"/>
    </row>
    <row r="478" spans="29:45" ht="12.75">
      <c r="AC478" s="1"/>
      <c r="AD478" s="1"/>
      <c r="AE478" s="1"/>
      <c r="AF478" s="1"/>
      <c r="AG478" s="1"/>
      <c r="AH478" s="1"/>
      <c r="AI478" s="1"/>
      <c r="AJ478" s="1"/>
      <c r="AK478" s="1"/>
      <c r="AL478" s="1"/>
      <c r="AM478" s="1"/>
      <c r="AN478" s="1"/>
      <c r="AO478" s="1"/>
      <c r="AP478" s="1"/>
      <c r="AQ478" s="1"/>
      <c r="AR478" s="1"/>
      <c r="AS478" s="1"/>
    </row>
    <row r="479" spans="29:45" ht="12.75">
      <c r="AC479" s="1"/>
      <c r="AD479" s="1"/>
      <c r="AE479" s="1"/>
      <c r="AF479" s="1"/>
      <c r="AG479" s="1"/>
      <c r="AH479" s="1"/>
      <c r="AI479" s="1"/>
      <c r="AJ479" s="1"/>
      <c r="AK479" s="1"/>
      <c r="AL479" s="1"/>
      <c r="AM479" s="1"/>
      <c r="AN479" s="1"/>
      <c r="AO479" s="1"/>
      <c r="AP479" s="1"/>
      <c r="AQ479" s="1"/>
      <c r="AR479" s="1"/>
      <c r="AS479" s="1"/>
    </row>
    <row r="480" spans="29:45" ht="12.75">
      <c r="AC480" s="1"/>
      <c r="AD480" s="1"/>
      <c r="AE480" s="1"/>
      <c r="AF480" s="1"/>
      <c r="AG480" s="1"/>
      <c r="AH480" s="1"/>
      <c r="AI480" s="1"/>
      <c r="AJ480" s="1"/>
      <c r="AK480" s="1"/>
      <c r="AL480" s="1"/>
      <c r="AM480" s="1"/>
      <c r="AN480" s="1"/>
      <c r="AO480" s="1"/>
      <c r="AP480" s="1"/>
      <c r="AQ480" s="1"/>
      <c r="AR480" s="1"/>
      <c r="AS480" s="1"/>
    </row>
    <row r="481" spans="29:45" ht="12.75">
      <c r="AC481" s="1"/>
      <c r="AD481" s="1"/>
      <c r="AE481" s="1"/>
      <c r="AF481" s="1"/>
      <c r="AG481" s="1"/>
      <c r="AH481" s="1"/>
      <c r="AI481" s="1"/>
      <c r="AJ481" s="1"/>
      <c r="AK481" s="1"/>
      <c r="AL481" s="1"/>
      <c r="AM481" s="1"/>
      <c r="AN481" s="1"/>
      <c r="AO481" s="1"/>
      <c r="AP481" s="1"/>
      <c r="AQ481" s="1"/>
      <c r="AR481" s="1"/>
      <c r="AS481" s="1"/>
    </row>
    <row r="482" spans="29:45" ht="12.75">
      <c r="AC482" s="1"/>
      <c r="AD482" s="1"/>
      <c r="AE482" s="1"/>
      <c r="AF482" s="1"/>
      <c r="AG482" s="1"/>
      <c r="AH482" s="1"/>
      <c r="AI482" s="1"/>
      <c r="AJ482" s="1"/>
      <c r="AK482" s="1"/>
      <c r="AL482" s="1"/>
      <c r="AM482" s="1"/>
      <c r="AN482" s="1"/>
      <c r="AO482" s="1"/>
      <c r="AP482" s="1"/>
      <c r="AQ482" s="1"/>
      <c r="AR482" s="1"/>
      <c r="AS482" s="1"/>
    </row>
    <row r="483" spans="29:45" ht="12.75">
      <c r="AC483" s="1"/>
      <c r="AD483" s="1"/>
      <c r="AE483" s="1"/>
      <c r="AF483" s="1"/>
      <c r="AG483" s="1"/>
      <c r="AH483" s="1"/>
      <c r="AI483" s="1"/>
      <c r="AJ483" s="1"/>
      <c r="AK483" s="1"/>
      <c r="AL483" s="1"/>
      <c r="AM483" s="1"/>
      <c r="AN483" s="1"/>
      <c r="AO483" s="1"/>
      <c r="AP483" s="1"/>
      <c r="AQ483" s="1"/>
      <c r="AR483" s="1"/>
      <c r="AS483" s="1"/>
    </row>
    <row r="484" spans="29:45" ht="12.75">
      <c r="AC484" s="1"/>
      <c r="AD484" s="1"/>
      <c r="AE484" s="1"/>
      <c r="AF484" s="1"/>
      <c r="AG484" s="1"/>
      <c r="AH484" s="1"/>
      <c r="AI484" s="1"/>
      <c r="AJ484" s="1"/>
      <c r="AK484" s="1"/>
      <c r="AL484" s="1"/>
      <c r="AM484" s="1"/>
      <c r="AN484" s="1"/>
      <c r="AO484" s="1"/>
      <c r="AP484" s="1"/>
      <c r="AQ484" s="1"/>
      <c r="AR484" s="1"/>
      <c r="AS484" s="1"/>
    </row>
    <row r="485" spans="29:45" ht="12.75">
      <c r="AC485" s="1"/>
      <c r="AD485" s="1"/>
      <c r="AE485" s="1"/>
      <c r="AF485" s="1"/>
      <c r="AG485" s="1"/>
      <c r="AH485" s="1"/>
      <c r="AI485" s="1"/>
      <c r="AJ485" s="1"/>
      <c r="AK485" s="1"/>
      <c r="AL485" s="1"/>
      <c r="AM485" s="1"/>
      <c r="AN485" s="1"/>
      <c r="AO485" s="1"/>
      <c r="AP485" s="1"/>
      <c r="AQ485" s="1"/>
      <c r="AR485" s="1"/>
      <c r="AS485" s="1"/>
    </row>
    <row r="486" spans="29:45" ht="12.75">
      <c r="AC486" s="1"/>
      <c r="AD486" s="1"/>
      <c r="AE486" s="1"/>
      <c r="AF486" s="1"/>
      <c r="AG486" s="1"/>
      <c r="AH486" s="1"/>
      <c r="AI486" s="1"/>
      <c r="AJ486" s="1"/>
      <c r="AK486" s="1"/>
      <c r="AL486" s="1"/>
      <c r="AM486" s="1"/>
      <c r="AN486" s="1"/>
      <c r="AO486" s="1"/>
      <c r="AP486" s="1"/>
      <c r="AQ486" s="1"/>
      <c r="AR486" s="1"/>
      <c r="AS486" s="1"/>
    </row>
    <row r="487" spans="29:45" ht="12.75">
      <c r="AC487" s="1"/>
      <c r="AD487" s="1"/>
      <c r="AE487" s="1"/>
      <c r="AF487" s="1"/>
      <c r="AG487" s="1"/>
      <c r="AH487" s="1"/>
      <c r="AI487" s="1"/>
      <c r="AJ487" s="1"/>
      <c r="AK487" s="1"/>
      <c r="AL487" s="1"/>
      <c r="AM487" s="1"/>
      <c r="AN487" s="1"/>
      <c r="AO487" s="1"/>
      <c r="AP487" s="1"/>
      <c r="AQ487" s="1"/>
      <c r="AR487" s="1"/>
      <c r="AS487" s="1"/>
    </row>
    <row r="488" spans="29:45" ht="12.75">
      <c r="AC488" s="1"/>
      <c r="AD488" s="1"/>
      <c r="AE488" s="1"/>
      <c r="AF488" s="1"/>
      <c r="AG488" s="1"/>
      <c r="AH488" s="1"/>
      <c r="AI488" s="1"/>
      <c r="AJ488" s="1"/>
      <c r="AK488" s="1"/>
      <c r="AL488" s="1"/>
      <c r="AM488" s="1"/>
      <c r="AN488" s="1"/>
      <c r="AO488" s="1"/>
      <c r="AP488" s="1"/>
      <c r="AQ488" s="1"/>
      <c r="AR488" s="1"/>
      <c r="AS488" s="1"/>
    </row>
    <row r="489" spans="29:45" ht="12.75">
      <c r="AC489" s="1"/>
      <c r="AD489" s="1"/>
      <c r="AE489" s="1"/>
      <c r="AF489" s="1"/>
      <c r="AG489" s="1"/>
      <c r="AH489" s="1"/>
      <c r="AI489" s="1"/>
      <c r="AJ489" s="1"/>
      <c r="AK489" s="1"/>
      <c r="AL489" s="1"/>
      <c r="AM489" s="1"/>
      <c r="AN489" s="1"/>
      <c r="AO489" s="1"/>
      <c r="AP489" s="1"/>
      <c r="AQ489" s="1"/>
      <c r="AR489" s="1"/>
      <c r="AS489" s="1"/>
    </row>
    <row r="490" spans="29:45" ht="12.75">
      <c r="AC490" s="1"/>
      <c r="AD490" s="1"/>
      <c r="AE490" s="1"/>
      <c r="AF490" s="1"/>
      <c r="AG490" s="1"/>
      <c r="AH490" s="1"/>
      <c r="AI490" s="1"/>
      <c r="AJ490" s="1"/>
      <c r="AK490" s="1"/>
      <c r="AL490" s="1"/>
      <c r="AM490" s="1"/>
      <c r="AN490" s="1"/>
      <c r="AO490" s="1"/>
      <c r="AP490" s="1"/>
      <c r="AQ490" s="1"/>
      <c r="AR490" s="1"/>
      <c r="AS490" s="1"/>
    </row>
    <row r="491" spans="29:45" ht="12.75">
      <c r="AC491" s="1"/>
      <c r="AD491" s="1"/>
      <c r="AE491" s="1"/>
      <c r="AF491" s="1"/>
      <c r="AG491" s="1"/>
      <c r="AH491" s="1"/>
      <c r="AI491" s="1"/>
      <c r="AJ491" s="1"/>
      <c r="AK491" s="1"/>
      <c r="AL491" s="1"/>
      <c r="AM491" s="1"/>
      <c r="AN491" s="1"/>
      <c r="AO491" s="1"/>
      <c r="AP491" s="1"/>
      <c r="AQ491" s="1"/>
      <c r="AR491" s="1"/>
      <c r="AS491" s="1"/>
    </row>
    <row r="492" spans="29:45" ht="12.75">
      <c r="AC492" s="1"/>
      <c r="AD492" s="1"/>
      <c r="AE492" s="1"/>
      <c r="AF492" s="1"/>
      <c r="AG492" s="1"/>
      <c r="AH492" s="1"/>
      <c r="AI492" s="1"/>
      <c r="AJ492" s="1"/>
      <c r="AK492" s="1"/>
      <c r="AL492" s="1"/>
      <c r="AM492" s="1"/>
      <c r="AN492" s="1"/>
      <c r="AO492" s="1"/>
      <c r="AP492" s="1"/>
      <c r="AQ492" s="1"/>
      <c r="AR492" s="1"/>
      <c r="AS492" s="1"/>
    </row>
    <row r="493" spans="29:45" ht="12.75">
      <c r="AC493" s="1"/>
      <c r="AD493" s="1"/>
      <c r="AE493" s="1"/>
      <c r="AF493" s="1"/>
      <c r="AG493" s="1"/>
      <c r="AH493" s="1"/>
      <c r="AI493" s="1"/>
      <c r="AJ493" s="1"/>
      <c r="AK493" s="1"/>
      <c r="AL493" s="1"/>
      <c r="AM493" s="1"/>
      <c r="AN493" s="1"/>
      <c r="AO493" s="1"/>
      <c r="AP493" s="1"/>
      <c r="AQ493" s="1"/>
      <c r="AR493" s="1"/>
      <c r="AS493" s="1"/>
    </row>
    <row r="494" spans="29:45" ht="12.75">
      <c r="AC494" s="1"/>
      <c r="AD494" s="1"/>
      <c r="AE494" s="1"/>
      <c r="AF494" s="1"/>
      <c r="AG494" s="1"/>
      <c r="AH494" s="1"/>
      <c r="AI494" s="1"/>
      <c r="AJ494" s="1"/>
      <c r="AK494" s="1"/>
      <c r="AL494" s="1"/>
      <c r="AM494" s="1"/>
      <c r="AN494" s="1"/>
      <c r="AO494" s="1"/>
      <c r="AP494" s="1"/>
      <c r="AQ494" s="1"/>
      <c r="AR494" s="1"/>
      <c r="AS494" s="1"/>
    </row>
    <row r="495" spans="29:45" ht="12.75">
      <c r="AC495" s="1"/>
      <c r="AD495" s="1"/>
      <c r="AE495" s="1"/>
      <c r="AF495" s="1"/>
      <c r="AG495" s="1"/>
      <c r="AH495" s="1"/>
      <c r="AI495" s="1"/>
      <c r="AJ495" s="1"/>
      <c r="AK495" s="1"/>
      <c r="AL495" s="1"/>
      <c r="AM495" s="1"/>
      <c r="AN495" s="1"/>
      <c r="AO495" s="1"/>
      <c r="AP495" s="1"/>
      <c r="AQ495" s="1"/>
      <c r="AR495" s="1"/>
      <c r="AS495" s="1"/>
    </row>
    <row r="496" spans="29:45" ht="12.75">
      <c r="AC496" s="1"/>
      <c r="AD496" s="1"/>
      <c r="AE496" s="1"/>
      <c r="AF496" s="1"/>
      <c r="AG496" s="1"/>
      <c r="AH496" s="1"/>
      <c r="AI496" s="1"/>
      <c r="AJ496" s="1"/>
      <c r="AK496" s="1"/>
      <c r="AL496" s="1"/>
      <c r="AM496" s="1"/>
      <c r="AN496" s="1"/>
      <c r="AO496" s="1"/>
      <c r="AP496" s="1"/>
      <c r="AQ496" s="1"/>
      <c r="AR496" s="1"/>
      <c r="AS496" s="1"/>
    </row>
    <row r="497" spans="29:45" ht="12.75">
      <c r="AC497" s="1"/>
      <c r="AD497" s="1"/>
      <c r="AE497" s="1"/>
      <c r="AF497" s="1"/>
      <c r="AG497" s="1"/>
      <c r="AH497" s="1"/>
      <c r="AI497" s="1"/>
      <c r="AJ497" s="1"/>
      <c r="AK497" s="1"/>
      <c r="AL497" s="1"/>
      <c r="AM497" s="1"/>
      <c r="AN497" s="1"/>
      <c r="AO497" s="1"/>
      <c r="AP497" s="1"/>
      <c r="AQ497" s="1"/>
      <c r="AR497" s="1"/>
      <c r="AS497" s="1"/>
    </row>
    <row r="498" spans="29:45" ht="12.75">
      <c r="AC498" s="1"/>
      <c r="AD498" s="1"/>
      <c r="AE498" s="1"/>
      <c r="AF498" s="1"/>
      <c r="AG498" s="1"/>
      <c r="AH498" s="1"/>
      <c r="AI498" s="1"/>
      <c r="AJ498" s="1"/>
      <c r="AK498" s="1"/>
      <c r="AL498" s="1"/>
      <c r="AM498" s="1"/>
      <c r="AN498" s="1"/>
      <c r="AO498" s="1"/>
      <c r="AP498" s="1"/>
      <c r="AQ498" s="1"/>
      <c r="AR498" s="1"/>
      <c r="AS498" s="1"/>
    </row>
    <row r="499" spans="29:45" ht="12.75">
      <c r="AC499" s="1"/>
      <c r="AD499" s="1"/>
      <c r="AE499" s="1"/>
      <c r="AF499" s="1"/>
      <c r="AG499" s="1"/>
      <c r="AH499" s="1"/>
      <c r="AI499" s="1"/>
      <c r="AJ499" s="1"/>
      <c r="AK499" s="1"/>
      <c r="AL499" s="1"/>
      <c r="AM499" s="1"/>
      <c r="AN499" s="1"/>
      <c r="AO499" s="1"/>
      <c r="AP499" s="1"/>
      <c r="AQ499" s="1"/>
      <c r="AR499" s="1"/>
      <c r="AS499" s="1"/>
    </row>
    <row r="500" spans="29:45" ht="12.75">
      <c r="AC500" s="1"/>
      <c r="AD500" s="1"/>
      <c r="AE500" s="1"/>
      <c r="AF500" s="1"/>
      <c r="AG500" s="1"/>
      <c r="AH500" s="1"/>
      <c r="AI500" s="1"/>
      <c r="AJ500" s="1"/>
      <c r="AK500" s="1"/>
      <c r="AL500" s="1"/>
      <c r="AM500" s="1"/>
      <c r="AN500" s="1"/>
      <c r="AO500" s="1"/>
      <c r="AP500" s="1"/>
      <c r="AQ500" s="1"/>
      <c r="AR500" s="1"/>
      <c r="AS500" s="1"/>
    </row>
    <row r="501" spans="29:45" ht="12.75">
      <c r="AC501" s="1"/>
      <c r="AD501" s="1"/>
      <c r="AE501" s="1"/>
      <c r="AF501" s="1"/>
      <c r="AG501" s="1"/>
      <c r="AH501" s="1"/>
      <c r="AI501" s="1"/>
      <c r="AJ501" s="1"/>
      <c r="AK501" s="1"/>
      <c r="AL501" s="1"/>
      <c r="AM501" s="1"/>
      <c r="AN501" s="1"/>
      <c r="AO501" s="1"/>
      <c r="AP501" s="1"/>
      <c r="AQ501" s="1"/>
      <c r="AR501" s="1"/>
      <c r="AS501" s="1"/>
    </row>
    <row r="502" spans="29:45" ht="12.75">
      <c r="AC502" s="1"/>
      <c r="AD502" s="1"/>
      <c r="AE502" s="1"/>
      <c r="AF502" s="1"/>
      <c r="AG502" s="1"/>
      <c r="AH502" s="1"/>
      <c r="AI502" s="1"/>
      <c r="AJ502" s="1"/>
      <c r="AK502" s="1"/>
      <c r="AL502" s="1"/>
      <c r="AM502" s="1"/>
      <c r="AN502" s="1"/>
      <c r="AO502" s="1"/>
      <c r="AP502" s="1"/>
      <c r="AQ502" s="1"/>
      <c r="AR502" s="1"/>
      <c r="AS502" s="1"/>
    </row>
    <row r="503" spans="29:45" ht="12.75">
      <c r="AC503" s="1"/>
      <c r="AD503" s="1"/>
      <c r="AE503" s="1"/>
      <c r="AF503" s="1"/>
      <c r="AG503" s="1"/>
      <c r="AH503" s="1"/>
      <c r="AI503" s="1"/>
      <c r="AJ503" s="1"/>
      <c r="AK503" s="1"/>
      <c r="AL503" s="1"/>
      <c r="AM503" s="1"/>
      <c r="AN503" s="1"/>
      <c r="AO503" s="1"/>
      <c r="AP503" s="1"/>
      <c r="AQ503" s="1"/>
      <c r="AR503" s="1"/>
      <c r="AS503" s="1"/>
    </row>
    <row r="504" spans="29:45" ht="12.75">
      <c r="AC504" s="1"/>
      <c r="AD504" s="1"/>
      <c r="AE504" s="1"/>
      <c r="AF504" s="1"/>
      <c r="AG504" s="1"/>
      <c r="AH504" s="1"/>
      <c r="AI504" s="1"/>
      <c r="AJ504" s="1"/>
      <c r="AK504" s="1"/>
      <c r="AL504" s="1"/>
      <c r="AM504" s="1"/>
      <c r="AN504" s="1"/>
      <c r="AO504" s="1"/>
      <c r="AP504" s="1"/>
      <c r="AQ504" s="1"/>
      <c r="AR504" s="1"/>
      <c r="AS504" s="1"/>
    </row>
    <row r="505" spans="29:45" ht="12.75">
      <c r="AC505" s="1"/>
      <c r="AD505" s="1"/>
      <c r="AE505" s="1"/>
      <c r="AF505" s="1"/>
      <c r="AG505" s="1"/>
      <c r="AH505" s="1"/>
      <c r="AI505" s="1"/>
      <c r="AJ505" s="1"/>
      <c r="AK505" s="1"/>
      <c r="AL505" s="1"/>
      <c r="AM505" s="1"/>
      <c r="AN505" s="1"/>
      <c r="AO505" s="1"/>
      <c r="AP505" s="1"/>
      <c r="AQ505" s="1"/>
      <c r="AR505" s="1"/>
      <c r="AS505" s="1"/>
    </row>
    <row r="506" spans="29:45" ht="12.75">
      <c r="AC506" s="1"/>
      <c r="AD506" s="1"/>
      <c r="AE506" s="1"/>
      <c r="AF506" s="1"/>
      <c r="AG506" s="1"/>
      <c r="AH506" s="1"/>
      <c r="AI506" s="1"/>
      <c r="AJ506" s="1"/>
      <c r="AK506" s="1"/>
      <c r="AL506" s="1"/>
      <c r="AM506" s="1"/>
      <c r="AN506" s="1"/>
      <c r="AO506" s="1"/>
      <c r="AP506" s="1"/>
      <c r="AQ506" s="1"/>
      <c r="AR506" s="1"/>
      <c r="AS506" s="1"/>
    </row>
    <row r="507" spans="29:45" ht="12.75">
      <c r="AC507" s="1"/>
      <c r="AD507" s="1"/>
      <c r="AE507" s="1"/>
      <c r="AF507" s="1"/>
      <c r="AG507" s="1"/>
      <c r="AH507" s="1"/>
      <c r="AI507" s="1"/>
      <c r="AJ507" s="1"/>
      <c r="AK507" s="1"/>
      <c r="AL507" s="1"/>
      <c r="AM507" s="1"/>
      <c r="AN507" s="1"/>
      <c r="AO507" s="1"/>
      <c r="AP507" s="1"/>
      <c r="AQ507" s="1"/>
      <c r="AR507" s="1"/>
      <c r="AS507" s="1"/>
    </row>
    <row r="508" spans="29:45" ht="12.75">
      <c r="AC508" s="1"/>
      <c r="AD508" s="1"/>
      <c r="AE508" s="1"/>
      <c r="AF508" s="1"/>
      <c r="AG508" s="1"/>
      <c r="AH508" s="1"/>
      <c r="AI508" s="1"/>
      <c r="AJ508" s="1"/>
      <c r="AK508" s="1"/>
      <c r="AL508" s="1"/>
      <c r="AM508" s="1"/>
      <c r="AN508" s="1"/>
      <c r="AO508" s="1"/>
      <c r="AP508" s="1"/>
      <c r="AQ508" s="1"/>
      <c r="AR508" s="1"/>
      <c r="AS508" s="1"/>
    </row>
    <row r="509" spans="29:45" ht="12.75">
      <c r="AC509" s="1"/>
      <c r="AD509" s="1"/>
      <c r="AE509" s="1"/>
      <c r="AF509" s="1"/>
      <c r="AG509" s="1"/>
      <c r="AH509" s="1"/>
      <c r="AI509" s="1"/>
      <c r="AJ509" s="1"/>
      <c r="AK509" s="1"/>
      <c r="AL509" s="1"/>
      <c r="AM509" s="1"/>
      <c r="AN509" s="1"/>
      <c r="AO509" s="1"/>
      <c r="AP509" s="1"/>
      <c r="AQ509" s="1"/>
      <c r="AR509" s="1"/>
      <c r="AS509" s="1"/>
    </row>
    <row r="510" spans="29:45" ht="12.75">
      <c r="AC510" s="1"/>
      <c r="AD510" s="1"/>
      <c r="AE510" s="1"/>
      <c r="AF510" s="1"/>
      <c r="AG510" s="1"/>
      <c r="AH510" s="1"/>
      <c r="AI510" s="1"/>
      <c r="AJ510" s="1"/>
      <c r="AK510" s="1"/>
      <c r="AL510" s="1"/>
      <c r="AM510" s="1"/>
      <c r="AN510" s="1"/>
      <c r="AO510" s="1"/>
      <c r="AP510" s="1"/>
      <c r="AQ510" s="1"/>
      <c r="AR510" s="1"/>
      <c r="AS510" s="1"/>
    </row>
    <row r="511" spans="29:45" ht="12.75">
      <c r="AC511" s="1"/>
      <c r="AD511" s="1"/>
      <c r="AE511" s="1"/>
      <c r="AF511" s="1"/>
      <c r="AG511" s="1"/>
      <c r="AH511" s="1"/>
      <c r="AI511" s="1"/>
      <c r="AJ511" s="1"/>
      <c r="AK511" s="1"/>
      <c r="AL511" s="1"/>
      <c r="AM511" s="1"/>
      <c r="AN511" s="1"/>
      <c r="AO511" s="1"/>
      <c r="AP511" s="1"/>
      <c r="AQ511" s="1"/>
      <c r="AR511" s="1"/>
      <c r="AS511" s="1"/>
    </row>
    <row r="512" spans="29:45" ht="12.75">
      <c r="AC512" s="1"/>
      <c r="AD512" s="1"/>
      <c r="AE512" s="1"/>
      <c r="AF512" s="1"/>
      <c r="AG512" s="1"/>
      <c r="AH512" s="1"/>
      <c r="AI512" s="1"/>
      <c r="AJ512" s="1"/>
      <c r="AK512" s="1"/>
      <c r="AL512" s="1"/>
      <c r="AM512" s="1"/>
      <c r="AN512" s="1"/>
      <c r="AO512" s="1"/>
      <c r="AP512" s="1"/>
      <c r="AQ512" s="1"/>
      <c r="AR512" s="1"/>
      <c r="AS512" s="1"/>
    </row>
    <row r="513" spans="29:45" ht="12.75">
      <c r="AC513" s="1"/>
      <c r="AD513" s="1"/>
      <c r="AE513" s="1"/>
      <c r="AF513" s="1"/>
      <c r="AG513" s="1"/>
      <c r="AH513" s="1"/>
      <c r="AI513" s="1"/>
      <c r="AJ513" s="1"/>
      <c r="AK513" s="1"/>
      <c r="AL513" s="1"/>
      <c r="AM513" s="1"/>
      <c r="AN513" s="1"/>
      <c r="AO513" s="1"/>
      <c r="AP513" s="1"/>
      <c r="AQ513" s="1"/>
      <c r="AR513" s="1"/>
      <c r="AS513" s="1"/>
    </row>
    <row r="514" spans="29:45" ht="12.75">
      <c r="AC514" s="1"/>
      <c r="AD514" s="1"/>
      <c r="AE514" s="1"/>
      <c r="AF514" s="1"/>
      <c r="AG514" s="1"/>
      <c r="AH514" s="1"/>
      <c r="AI514" s="1"/>
      <c r="AJ514" s="1"/>
      <c r="AK514" s="1"/>
      <c r="AL514" s="1"/>
      <c r="AM514" s="1"/>
      <c r="AN514" s="1"/>
      <c r="AO514" s="1"/>
      <c r="AP514" s="1"/>
      <c r="AQ514" s="1"/>
      <c r="AR514" s="1"/>
      <c r="AS514" s="1"/>
    </row>
    <row r="515" spans="29:45" ht="12.75">
      <c r="AC515" s="1"/>
      <c r="AD515" s="1"/>
      <c r="AE515" s="1"/>
      <c r="AF515" s="1"/>
      <c r="AG515" s="1"/>
      <c r="AH515" s="1"/>
      <c r="AI515" s="1"/>
      <c r="AJ515" s="1"/>
      <c r="AK515" s="1"/>
      <c r="AL515" s="1"/>
      <c r="AM515" s="1"/>
      <c r="AN515" s="1"/>
      <c r="AO515" s="1"/>
      <c r="AP515" s="1"/>
      <c r="AQ515" s="1"/>
      <c r="AR515" s="1"/>
      <c r="AS515" s="1"/>
    </row>
    <row r="516" spans="29:45" ht="12.75">
      <c r="AC516" s="1"/>
      <c r="AD516" s="1"/>
      <c r="AE516" s="1"/>
      <c r="AF516" s="1"/>
      <c r="AG516" s="1"/>
      <c r="AH516" s="1"/>
      <c r="AI516" s="1"/>
      <c r="AJ516" s="1"/>
      <c r="AK516" s="1"/>
      <c r="AL516" s="1"/>
      <c r="AM516" s="1"/>
      <c r="AN516" s="1"/>
      <c r="AO516" s="1"/>
      <c r="AP516" s="1"/>
      <c r="AQ516" s="1"/>
      <c r="AR516" s="1"/>
      <c r="AS516" s="1"/>
    </row>
    <row r="517" spans="29:45" ht="12.75">
      <c r="AC517" s="1"/>
      <c r="AD517" s="1"/>
      <c r="AE517" s="1"/>
      <c r="AF517" s="1"/>
      <c r="AG517" s="1"/>
      <c r="AH517" s="1"/>
      <c r="AI517" s="1"/>
      <c r="AJ517" s="1"/>
      <c r="AK517" s="1"/>
      <c r="AL517" s="1"/>
      <c r="AM517" s="1"/>
      <c r="AN517" s="1"/>
      <c r="AO517" s="1"/>
      <c r="AP517" s="1"/>
      <c r="AQ517" s="1"/>
      <c r="AR517" s="1"/>
      <c r="AS517" s="1"/>
    </row>
    <row r="518" spans="29:45" ht="12.75">
      <c r="AC518" s="1"/>
      <c r="AD518" s="1"/>
      <c r="AE518" s="1"/>
      <c r="AF518" s="1"/>
      <c r="AG518" s="1"/>
      <c r="AH518" s="1"/>
      <c r="AI518" s="1"/>
      <c r="AJ518" s="1"/>
      <c r="AK518" s="1"/>
      <c r="AL518" s="1"/>
      <c r="AM518" s="1"/>
      <c r="AN518" s="1"/>
      <c r="AO518" s="1"/>
      <c r="AP518" s="1"/>
      <c r="AQ518" s="1"/>
      <c r="AR518" s="1"/>
      <c r="AS518" s="1"/>
    </row>
    <row r="519" spans="29:45" ht="12.75">
      <c r="AC519" s="1"/>
      <c r="AD519" s="1"/>
      <c r="AE519" s="1"/>
      <c r="AF519" s="1"/>
      <c r="AG519" s="1"/>
      <c r="AH519" s="1"/>
      <c r="AI519" s="1"/>
      <c r="AJ519" s="1"/>
      <c r="AK519" s="1"/>
      <c r="AL519" s="1"/>
      <c r="AM519" s="1"/>
      <c r="AN519" s="1"/>
      <c r="AO519" s="1"/>
      <c r="AP519" s="1"/>
      <c r="AQ519" s="1"/>
      <c r="AR519" s="1"/>
      <c r="AS519" s="1"/>
    </row>
    <row r="520" spans="29:45" ht="12.75">
      <c r="AC520" s="1"/>
      <c r="AD520" s="1"/>
      <c r="AE520" s="1"/>
      <c r="AF520" s="1"/>
      <c r="AG520" s="1"/>
      <c r="AH520" s="1"/>
      <c r="AI520" s="1"/>
      <c r="AJ520" s="1"/>
      <c r="AK520" s="1"/>
      <c r="AL520" s="1"/>
      <c r="AM520" s="1"/>
      <c r="AN520" s="1"/>
      <c r="AO520" s="1"/>
      <c r="AP520" s="1"/>
      <c r="AQ520" s="1"/>
      <c r="AR520" s="1"/>
      <c r="AS520" s="1"/>
    </row>
    <row r="521" spans="29:45" ht="12.75">
      <c r="AC521" s="1"/>
      <c r="AD521" s="1"/>
      <c r="AE521" s="1"/>
      <c r="AF521" s="1"/>
      <c r="AG521" s="1"/>
      <c r="AH521" s="1"/>
      <c r="AI521" s="1"/>
      <c r="AJ521" s="1"/>
      <c r="AK521" s="1"/>
      <c r="AL521" s="1"/>
      <c r="AM521" s="1"/>
      <c r="AN521" s="1"/>
      <c r="AO521" s="1"/>
      <c r="AP521" s="1"/>
      <c r="AQ521" s="1"/>
      <c r="AR521" s="1"/>
      <c r="AS521" s="1"/>
    </row>
    <row r="522" spans="29:45" ht="12.75">
      <c r="AC522" s="1"/>
      <c r="AD522" s="1"/>
      <c r="AE522" s="1"/>
      <c r="AF522" s="1"/>
      <c r="AG522" s="1"/>
      <c r="AH522" s="1"/>
      <c r="AI522" s="1"/>
      <c r="AJ522" s="1"/>
      <c r="AK522" s="1"/>
      <c r="AL522" s="1"/>
      <c r="AM522" s="1"/>
      <c r="AN522" s="1"/>
      <c r="AO522" s="1"/>
      <c r="AP522" s="1"/>
      <c r="AQ522" s="1"/>
      <c r="AR522" s="1"/>
      <c r="AS522" s="1"/>
    </row>
    <row r="523" spans="29:45" ht="12.75">
      <c r="AC523" s="1"/>
      <c r="AD523" s="1"/>
      <c r="AE523" s="1"/>
      <c r="AF523" s="1"/>
      <c r="AG523" s="1"/>
      <c r="AH523" s="1"/>
      <c r="AI523" s="1"/>
      <c r="AJ523" s="1"/>
      <c r="AK523" s="1"/>
      <c r="AL523" s="1"/>
      <c r="AM523" s="1"/>
      <c r="AN523" s="1"/>
      <c r="AO523" s="1"/>
      <c r="AP523" s="1"/>
      <c r="AQ523" s="1"/>
      <c r="AR523" s="1"/>
      <c r="AS523" s="1"/>
    </row>
    <row r="524" spans="29:45" ht="12.75">
      <c r="AC524" s="1"/>
      <c r="AD524" s="1"/>
      <c r="AE524" s="1"/>
      <c r="AF524" s="1"/>
      <c r="AG524" s="1"/>
      <c r="AH524" s="1"/>
      <c r="AI524" s="1"/>
      <c r="AJ524" s="1"/>
      <c r="AK524" s="1"/>
      <c r="AL524" s="1"/>
      <c r="AM524" s="1"/>
      <c r="AN524" s="1"/>
      <c r="AO524" s="1"/>
      <c r="AP524" s="1"/>
      <c r="AQ524" s="1"/>
      <c r="AR524" s="1"/>
      <c r="AS524" s="1"/>
    </row>
    <row r="525" spans="29:45" ht="12.75">
      <c r="AC525" s="1"/>
      <c r="AD525" s="1"/>
      <c r="AE525" s="1"/>
      <c r="AF525" s="1"/>
      <c r="AG525" s="1"/>
      <c r="AH525" s="1"/>
      <c r="AI525" s="1"/>
      <c r="AJ525" s="1"/>
      <c r="AK525" s="1"/>
      <c r="AL525" s="1"/>
      <c r="AM525" s="1"/>
      <c r="AN525" s="1"/>
      <c r="AO525" s="1"/>
      <c r="AP525" s="1"/>
      <c r="AQ525" s="1"/>
      <c r="AR525" s="1"/>
      <c r="AS525" s="1"/>
    </row>
    <row r="526" spans="29:45" ht="12.75">
      <c r="AC526" s="1"/>
      <c r="AD526" s="1"/>
      <c r="AE526" s="1"/>
      <c r="AF526" s="1"/>
      <c r="AG526" s="1"/>
      <c r="AH526" s="1"/>
      <c r="AI526" s="1"/>
      <c r="AJ526" s="1"/>
      <c r="AK526" s="1"/>
      <c r="AL526" s="1"/>
      <c r="AM526" s="1"/>
      <c r="AN526" s="1"/>
      <c r="AO526" s="1"/>
      <c r="AP526" s="1"/>
      <c r="AQ526" s="1"/>
      <c r="AR526" s="1"/>
      <c r="AS526" s="1"/>
    </row>
    <row r="527" spans="29:45" ht="12.75">
      <c r="AC527" s="1"/>
      <c r="AD527" s="1"/>
      <c r="AE527" s="1"/>
      <c r="AF527" s="1"/>
      <c r="AG527" s="1"/>
      <c r="AH527" s="1"/>
      <c r="AI527" s="1"/>
      <c r="AJ527" s="1"/>
      <c r="AK527" s="1"/>
      <c r="AL527" s="1"/>
      <c r="AM527" s="1"/>
      <c r="AN527" s="1"/>
      <c r="AO527" s="1"/>
      <c r="AP527" s="1"/>
      <c r="AQ527" s="1"/>
      <c r="AR527" s="1"/>
      <c r="AS527" s="1"/>
    </row>
    <row r="528" spans="29:45" ht="12.75">
      <c r="AC528" s="1"/>
      <c r="AD528" s="1"/>
      <c r="AE528" s="1"/>
      <c r="AF528" s="1"/>
      <c r="AG528" s="1"/>
      <c r="AH528" s="1"/>
      <c r="AI528" s="1"/>
      <c r="AJ528" s="1"/>
      <c r="AK528" s="1"/>
      <c r="AL528" s="1"/>
      <c r="AM528" s="1"/>
      <c r="AN528" s="1"/>
      <c r="AO528" s="1"/>
      <c r="AP528" s="1"/>
      <c r="AQ528" s="1"/>
      <c r="AR528" s="1"/>
      <c r="AS528" s="1"/>
    </row>
    <row r="529" spans="29:45" ht="12.75">
      <c r="AC529" s="1"/>
      <c r="AD529" s="1"/>
      <c r="AE529" s="1"/>
      <c r="AF529" s="1"/>
      <c r="AG529" s="1"/>
      <c r="AH529" s="1"/>
      <c r="AI529" s="1"/>
      <c r="AJ529" s="1"/>
      <c r="AK529" s="1"/>
      <c r="AL529" s="1"/>
      <c r="AM529" s="1"/>
      <c r="AN529" s="1"/>
      <c r="AO529" s="1"/>
      <c r="AP529" s="1"/>
      <c r="AQ529" s="1"/>
      <c r="AR529" s="1"/>
      <c r="AS529" s="1"/>
    </row>
    <row r="530" spans="29:45" ht="12.75">
      <c r="AC530" s="1"/>
      <c r="AD530" s="1"/>
      <c r="AE530" s="1"/>
      <c r="AF530" s="1"/>
      <c r="AG530" s="1"/>
      <c r="AH530" s="1"/>
      <c r="AI530" s="1"/>
      <c r="AJ530" s="1"/>
      <c r="AK530" s="1"/>
      <c r="AL530" s="1"/>
      <c r="AM530" s="1"/>
      <c r="AN530" s="1"/>
      <c r="AO530" s="1"/>
      <c r="AP530" s="1"/>
      <c r="AQ530" s="1"/>
      <c r="AR530" s="1"/>
      <c r="AS530" s="1"/>
    </row>
    <row r="531" spans="29:45" ht="12.75">
      <c r="AC531" s="1"/>
      <c r="AD531" s="1"/>
      <c r="AE531" s="1"/>
      <c r="AF531" s="1"/>
      <c r="AG531" s="1"/>
      <c r="AH531" s="1"/>
      <c r="AI531" s="1"/>
      <c r="AJ531" s="1"/>
      <c r="AK531" s="1"/>
      <c r="AL531" s="1"/>
      <c r="AM531" s="1"/>
      <c r="AN531" s="1"/>
      <c r="AO531" s="1"/>
      <c r="AP531" s="1"/>
      <c r="AQ531" s="1"/>
      <c r="AR531" s="1"/>
      <c r="AS531" s="1"/>
    </row>
    <row r="532" spans="29:45" ht="12.75">
      <c r="AC532" s="1"/>
      <c r="AD532" s="1"/>
      <c r="AE532" s="1"/>
      <c r="AF532" s="1"/>
      <c r="AG532" s="1"/>
      <c r="AH532" s="1"/>
      <c r="AI532" s="1"/>
      <c r="AJ532" s="1"/>
      <c r="AK532" s="1"/>
      <c r="AL532" s="1"/>
      <c r="AM532" s="1"/>
      <c r="AN532" s="1"/>
      <c r="AO532" s="1"/>
      <c r="AP532" s="1"/>
      <c r="AQ532" s="1"/>
      <c r="AR532" s="1"/>
      <c r="AS532" s="1"/>
    </row>
    <row r="533" spans="29:45" ht="12.75">
      <c r="AC533" s="1"/>
      <c r="AD533" s="1"/>
      <c r="AE533" s="1"/>
      <c r="AF533" s="1"/>
      <c r="AG533" s="1"/>
      <c r="AH533" s="1"/>
      <c r="AI533" s="1"/>
      <c r="AJ533" s="1"/>
      <c r="AK533" s="1"/>
      <c r="AL533" s="1"/>
      <c r="AM533" s="1"/>
      <c r="AN533" s="1"/>
      <c r="AO533" s="1"/>
      <c r="AP533" s="1"/>
      <c r="AQ533" s="1"/>
      <c r="AR533" s="1"/>
      <c r="AS533" s="1"/>
    </row>
    <row r="534" spans="29:45" ht="12.75">
      <c r="AC534" s="1"/>
      <c r="AD534" s="1"/>
      <c r="AE534" s="1"/>
      <c r="AF534" s="1"/>
      <c r="AG534" s="1"/>
      <c r="AH534" s="1"/>
      <c r="AI534" s="1"/>
      <c r="AJ534" s="1"/>
      <c r="AK534" s="1"/>
      <c r="AL534" s="1"/>
      <c r="AM534" s="1"/>
      <c r="AN534" s="1"/>
      <c r="AO534" s="1"/>
      <c r="AP534" s="1"/>
      <c r="AQ534" s="1"/>
      <c r="AR534" s="1"/>
      <c r="AS534" s="1"/>
    </row>
    <row r="535" spans="29:45" ht="12.75">
      <c r="AC535" s="1"/>
      <c r="AD535" s="1"/>
      <c r="AE535" s="1"/>
      <c r="AF535" s="1"/>
      <c r="AG535" s="1"/>
      <c r="AH535" s="1"/>
      <c r="AI535" s="1"/>
      <c r="AJ535" s="1"/>
      <c r="AK535" s="1"/>
      <c r="AL535" s="1"/>
      <c r="AM535" s="1"/>
      <c r="AN535" s="1"/>
      <c r="AO535" s="1"/>
      <c r="AP535" s="1"/>
      <c r="AQ535" s="1"/>
      <c r="AR535" s="1"/>
      <c r="AS535" s="1"/>
    </row>
    <row r="536" spans="29:45" ht="12.75">
      <c r="AC536" s="1"/>
      <c r="AD536" s="1"/>
      <c r="AE536" s="1"/>
      <c r="AF536" s="1"/>
      <c r="AG536" s="1"/>
      <c r="AH536" s="1"/>
      <c r="AI536" s="1"/>
      <c r="AJ536" s="1"/>
      <c r="AK536" s="1"/>
      <c r="AL536" s="1"/>
      <c r="AM536" s="1"/>
      <c r="AN536" s="1"/>
      <c r="AO536" s="1"/>
      <c r="AP536" s="1"/>
      <c r="AQ536" s="1"/>
      <c r="AR536" s="1"/>
      <c r="AS536" s="1"/>
    </row>
    <row r="537" spans="29:45" ht="12.75">
      <c r="AC537" s="1"/>
      <c r="AD537" s="1"/>
      <c r="AE537" s="1"/>
      <c r="AF537" s="1"/>
      <c r="AG537" s="1"/>
      <c r="AH537" s="1"/>
      <c r="AI537" s="1"/>
      <c r="AJ537" s="1"/>
      <c r="AK537" s="1"/>
      <c r="AL537" s="1"/>
      <c r="AM537" s="1"/>
      <c r="AN537" s="1"/>
      <c r="AO537" s="1"/>
      <c r="AP537" s="1"/>
      <c r="AQ537" s="1"/>
      <c r="AR537" s="1"/>
      <c r="AS537" s="1"/>
    </row>
    <row r="538" spans="29:45" ht="12.75">
      <c r="AC538" s="1"/>
      <c r="AD538" s="1"/>
      <c r="AE538" s="1"/>
      <c r="AF538" s="1"/>
      <c r="AG538" s="1"/>
      <c r="AH538" s="1"/>
      <c r="AI538" s="1"/>
      <c r="AJ538" s="1"/>
      <c r="AK538" s="1"/>
      <c r="AL538" s="1"/>
      <c r="AM538" s="1"/>
      <c r="AN538" s="1"/>
      <c r="AO538" s="1"/>
      <c r="AP538" s="1"/>
      <c r="AQ538" s="1"/>
      <c r="AR538" s="1"/>
      <c r="AS538" s="1"/>
    </row>
    <row r="539" spans="29:45" ht="12.75">
      <c r="AC539" s="1"/>
      <c r="AD539" s="1"/>
      <c r="AE539" s="1"/>
      <c r="AF539" s="1"/>
      <c r="AG539" s="1"/>
      <c r="AH539" s="1"/>
      <c r="AI539" s="1"/>
      <c r="AJ539" s="1"/>
      <c r="AK539" s="1"/>
      <c r="AL539" s="1"/>
      <c r="AM539" s="1"/>
      <c r="AN539" s="1"/>
      <c r="AO539" s="1"/>
      <c r="AP539" s="1"/>
      <c r="AQ539" s="1"/>
      <c r="AR539" s="1"/>
      <c r="AS539" s="1"/>
    </row>
    <row r="540" spans="29:45" ht="12.75">
      <c r="AC540" s="1"/>
      <c r="AD540" s="1"/>
      <c r="AE540" s="1"/>
      <c r="AF540" s="1"/>
      <c r="AG540" s="1"/>
      <c r="AH540" s="1"/>
      <c r="AI540" s="1"/>
      <c r="AJ540" s="1"/>
      <c r="AK540" s="1"/>
      <c r="AL540" s="1"/>
      <c r="AM540" s="1"/>
      <c r="AN540" s="1"/>
      <c r="AO540" s="1"/>
      <c r="AP540" s="1"/>
      <c r="AQ540" s="1"/>
      <c r="AR540" s="1"/>
      <c r="AS540" s="1"/>
    </row>
    <row r="541" spans="29:45" ht="12.75">
      <c r="AC541" s="1"/>
      <c r="AD541" s="1"/>
      <c r="AE541" s="1"/>
      <c r="AF541" s="1"/>
      <c r="AG541" s="1"/>
      <c r="AH541" s="1"/>
      <c r="AI541" s="1"/>
      <c r="AJ541" s="1"/>
      <c r="AK541" s="1"/>
      <c r="AL541" s="1"/>
      <c r="AM541" s="1"/>
      <c r="AN541" s="1"/>
      <c r="AO541" s="1"/>
      <c r="AP541" s="1"/>
      <c r="AQ541" s="1"/>
      <c r="AR541" s="1"/>
      <c r="AS541" s="1"/>
    </row>
    <row r="542" spans="29:45" ht="12.75">
      <c r="AC542" s="1"/>
      <c r="AD542" s="1"/>
      <c r="AE542" s="1"/>
      <c r="AF542" s="1"/>
      <c r="AG542" s="1"/>
      <c r="AH542" s="1"/>
      <c r="AI542" s="1"/>
      <c r="AJ542" s="1"/>
      <c r="AK542" s="1"/>
      <c r="AL542" s="1"/>
      <c r="AM542" s="1"/>
      <c r="AN542" s="1"/>
      <c r="AO542" s="1"/>
      <c r="AP542" s="1"/>
      <c r="AQ542" s="1"/>
      <c r="AR542" s="1"/>
      <c r="AS542" s="1"/>
    </row>
    <row r="543" spans="29:45" ht="12.75">
      <c r="AC543" s="1"/>
      <c r="AD543" s="1"/>
      <c r="AE543" s="1"/>
      <c r="AF543" s="1"/>
      <c r="AG543" s="1"/>
      <c r="AH543" s="1"/>
      <c r="AI543" s="1"/>
      <c r="AJ543" s="1"/>
      <c r="AK543" s="1"/>
      <c r="AL543" s="1"/>
      <c r="AM543" s="1"/>
      <c r="AN543" s="1"/>
      <c r="AO543" s="1"/>
      <c r="AP543" s="1"/>
      <c r="AQ543" s="1"/>
      <c r="AR543" s="1"/>
      <c r="AS543" s="1"/>
    </row>
    <row r="544" spans="29:45" ht="12.75">
      <c r="AC544" s="1"/>
      <c r="AD544" s="1"/>
      <c r="AE544" s="1"/>
      <c r="AF544" s="1"/>
      <c r="AG544" s="1"/>
      <c r="AH544" s="1"/>
      <c r="AI544" s="1"/>
      <c r="AJ544" s="1"/>
      <c r="AK544" s="1"/>
      <c r="AL544" s="1"/>
      <c r="AM544" s="1"/>
      <c r="AN544" s="1"/>
      <c r="AO544" s="1"/>
      <c r="AP544" s="1"/>
      <c r="AQ544" s="1"/>
      <c r="AR544" s="1"/>
      <c r="AS544" s="1"/>
    </row>
    <row r="545" spans="29:45" ht="12.75">
      <c r="AC545" s="1"/>
      <c r="AD545" s="1"/>
      <c r="AE545" s="1"/>
      <c r="AF545" s="1"/>
      <c r="AG545" s="1"/>
      <c r="AH545" s="1"/>
      <c r="AI545" s="1"/>
      <c r="AJ545" s="1"/>
      <c r="AK545" s="1"/>
      <c r="AL545" s="1"/>
      <c r="AM545" s="1"/>
      <c r="AN545" s="1"/>
      <c r="AO545" s="1"/>
      <c r="AP545" s="1"/>
      <c r="AQ545" s="1"/>
      <c r="AR545" s="1"/>
      <c r="AS545" s="1"/>
    </row>
    <row r="546" spans="29:45" ht="12.75">
      <c r="AC546" s="1"/>
      <c r="AD546" s="1"/>
      <c r="AE546" s="1"/>
      <c r="AF546" s="1"/>
      <c r="AG546" s="1"/>
      <c r="AH546" s="1"/>
      <c r="AI546" s="1"/>
      <c r="AJ546" s="1"/>
      <c r="AK546" s="1"/>
      <c r="AL546" s="1"/>
      <c r="AM546" s="1"/>
      <c r="AN546" s="1"/>
      <c r="AO546" s="1"/>
      <c r="AP546" s="1"/>
      <c r="AQ546" s="1"/>
      <c r="AR546" s="1"/>
      <c r="AS546" s="1"/>
    </row>
    <row r="547" spans="29:45" ht="12.75">
      <c r="AC547" s="1"/>
      <c r="AD547" s="1"/>
      <c r="AE547" s="1"/>
      <c r="AF547" s="1"/>
      <c r="AG547" s="1"/>
      <c r="AH547" s="1"/>
      <c r="AI547" s="1"/>
      <c r="AJ547" s="1"/>
      <c r="AK547" s="1"/>
      <c r="AL547" s="1"/>
      <c r="AM547" s="1"/>
      <c r="AN547" s="1"/>
      <c r="AO547" s="1"/>
      <c r="AP547" s="1"/>
      <c r="AQ547" s="1"/>
      <c r="AR547" s="1"/>
      <c r="AS547" s="1"/>
    </row>
    <row r="548" spans="29:45" ht="12.75">
      <c r="AC548" s="1"/>
      <c r="AD548" s="1"/>
      <c r="AE548" s="1"/>
      <c r="AF548" s="1"/>
      <c r="AG548" s="1"/>
      <c r="AH548" s="1"/>
      <c r="AI548" s="1"/>
      <c r="AJ548" s="1"/>
      <c r="AK548" s="1"/>
      <c r="AL548" s="1"/>
      <c r="AM548" s="1"/>
      <c r="AN548" s="1"/>
      <c r="AO548" s="1"/>
      <c r="AP548" s="1"/>
      <c r="AQ548" s="1"/>
      <c r="AR548" s="1"/>
      <c r="AS548" s="1"/>
    </row>
    <row r="549" spans="29:45" ht="12.75">
      <c r="AC549" s="1"/>
      <c r="AD549" s="1"/>
      <c r="AE549" s="1"/>
      <c r="AF549" s="1"/>
      <c r="AG549" s="1"/>
      <c r="AH549" s="1"/>
      <c r="AI549" s="1"/>
      <c r="AJ549" s="1"/>
      <c r="AK549" s="1"/>
      <c r="AL549" s="1"/>
      <c r="AM549" s="1"/>
      <c r="AN549" s="1"/>
      <c r="AO549" s="1"/>
      <c r="AP549" s="1"/>
      <c r="AQ549" s="1"/>
      <c r="AR549" s="1"/>
      <c r="AS549" s="1"/>
    </row>
    <row r="550" spans="29:45" ht="12.75">
      <c r="AC550" s="1"/>
      <c r="AD550" s="1"/>
      <c r="AE550" s="1"/>
      <c r="AF550" s="1"/>
      <c r="AG550" s="1"/>
      <c r="AH550" s="1"/>
      <c r="AI550" s="1"/>
      <c r="AJ550" s="1"/>
      <c r="AK550" s="1"/>
      <c r="AL550" s="1"/>
      <c r="AM550" s="1"/>
      <c r="AN550" s="1"/>
      <c r="AO550" s="1"/>
      <c r="AP550" s="1"/>
      <c r="AQ550" s="1"/>
      <c r="AR550" s="1"/>
      <c r="AS550" s="1"/>
    </row>
    <row r="551" spans="29:45" ht="12.75">
      <c r="AC551" s="1"/>
      <c r="AD551" s="1"/>
      <c r="AE551" s="1"/>
      <c r="AF551" s="1"/>
      <c r="AG551" s="1"/>
      <c r="AH551" s="1"/>
      <c r="AI551" s="1"/>
      <c r="AJ551" s="1"/>
      <c r="AK551" s="1"/>
      <c r="AL551" s="1"/>
      <c r="AM551" s="1"/>
      <c r="AN551" s="1"/>
      <c r="AO551" s="1"/>
      <c r="AP551" s="1"/>
      <c r="AQ551" s="1"/>
      <c r="AR551" s="1"/>
      <c r="AS551" s="1"/>
    </row>
    <row r="552" spans="29:45" ht="12.75">
      <c r="AC552" s="1"/>
      <c r="AD552" s="1"/>
      <c r="AE552" s="1"/>
      <c r="AF552" s="1"/>
      <c r="AG552" s="1"/>
      <c r="AH552" s="1"/>
      <c r="AI552" s="1"/>
      <c r="AJ552" s="1"/>
      <c r="AK552" s="1"/>
      <c r="AL552" s="1"/>
      <c r="AM552" s="1"/>
      <c r="AN552" s="1"/>
      <c r="AO552" s="1"/>
      <c r="AP552" s="1"/>
      <c r="AQ552" s="1"/>
      <c r="AR552" s="1"/>
      <c r="AS552" s="1"/>
    </row>
    <row r="553" spans="29:45" ht="12.75">
      <c r="AC553" s="1"/>
      <c r="AD553" s="1"/>
      <c r="AE553" s="1"/>
      <c r="AF553" s="1"/>
      <c r="AG553" s="1"/>
      <c r="AH553" s="1"/>
      <c r="AI553" s="1"/>
      <c r="AJ553" s="1"/>
      <c r="AK553" s="1"/>
      <c r="AL553" s="1"/>
      <c r="AM553" s="1"/>
      <c r="AN553" s="1"/>
      <c r="AO553" s="1"/>
      <c r="AP553" s="1"/>
      <c r="AQ553" s="1"/>
      <c r="AR553" s="1"/>
      <c r="AS553" s="1"/>
    </row>
    <row r="554" spans="29:45" ht="12.75">
      <c r="AC554" s="1"/>
      <c r="AD554" s="1"/>
      <c r="AE554" s="1"/>
      <c r="AF554" s="1"/>
      <c r="AG554" s="1"/>
      <c r="AH554" s="1"/>
      <c r="AI554" s="1"/>
      <c r="AJ554" s="1"/>
      <c r="AK554" s="1"/>
      <c r="AL554" s="1"/>
      <c r="AM554" s="1"/>
      <c r="AN554" s="1"/>
      <c r="AO554" s="1"/>
      <c r="AP554" s="1"/>
      <c r="AQ554" s="1"/>
      <c r="AR554" s="1"/>
      <c r="AS554" s="1"/>
    </row>
    <row r="555" spans="29:45" ht="12.75">
      <c r="AC555" s="1"/>
      <c r="AD555" s="1"/>
      <c r="AE555" s="1"/>
      <c r="AF555" s="1"/>
      <c r="AG555" s="1"/>
      <c r="AH555" s="1"/>
      <c r="AI555" s="1"/>
      <c r="AJ555" s="1"/>
      <c r="AK555" s="1"/>
      <c r="AL555" s="1"/>
      <c r="AM555" s="1"/>
      <c r="AN555" s="1"/>
      <c r="AO555" s="1"/>
      <c r="AP555" s="1"/>
      <c r="AQ555" s="1"/>
      <c r="AR555" s="1"/>
      <c r="AS555" s="1"/>
    </row>
    <row r="556" spans="29:45" ht="12.75">
      <c r="AC556" s="1"/>
      <c r="AD556" s="1"/>
      <c r="AE556" s="1"/>
      <c r="AF556" s="1"/>
      <c r="AG556" s="1"/>
      <c r="AH556" s="1"/>
      <c r="AI556" s="1"/>
      <c r="AJ556" s="1"/>
      <c r="AK556" s="1"/>
      <c r="AL556" s="1"/>
      <c r="AM556" s="1"/>
      <c r="AN556" s="1"/>
      <c r="AO556" s="1"/>
      <c r="AP556" s="1"/>
      <c r="AQ556" s="1"/>
      <c r="AR556" s="1"/>
      <c r="AS556" s="1"/>
    </row>
    <row r="557" spans="29:45" ht="12.75">
      <c r="AC557" s="1"/>
      <c r="AD557" s="1"/>
      <c r="AE557" s="1"/>
      <c r="AF557" s="1"/>
      <c r="AG557" s="1"/>
      <c r="AH557" s="1"/>
      <c r="AI557" s="1"/>
      <c r="AJ557" s="1"/>
      <c r="AK557" s="1"/>
      <c r="AL557" s="1"/>
      <c r="AM557" s="1"/>
      <c r="AN557" s="1"/>
      <c r="AO557" s="1"/>
      <c r="AP557" s="1"/>
      <c r="AQ557" s="1"/>
      <c r="AR557" s="1"/>
      <c r="AS557" s="1"/>
    </row>
    <row r="558" spans="29:45" ht="12.75">
      <c r="AC558" s="1"/>
      <c r="AD558" s="1"/>
      <c r="AE558" s="1"/>
      <c r="AF558" s="1"/>
      <c r="AG558" s="1"/>
      <c r="AH558" s="1"/>
      <c r="AI558" s="1"/>
      <c r="AJ558" s="1"/>
      <c r="AK558" s="1"/>
      <c r="AL558" s="1"/>
      <c r="AM558" s="1"/>
      <c r="AN558" s="1"/>
      <c r="AO558" s="1"/>
      <c r="AP558" s="1"/>
      <c r="AQ558" s="1"/>
      <c r="AR558" s="1"/>
      <c r="AS558" s="1"/>
    </row>
    <row r="559" spans="29:45" ht="12.75">
      <c r="AC559" s="1"/>
      <c r="AD559" s="1"/>
      <c r="AE559" s="1"/>
      <c r="AF559" s="1"/>
      <c r="AG559" s="1"/>
      <c r="AH559" s="1"/>
      <c r="AI559" s="1"/>
      <c r="AJ559" s="1"/>
      <c r="AK559" s="1"/>
      <c r="AL559" s="1"/>
      <c r="AM559" s="1"/>
      <c r="AN559" s="1"/>
      <c r="AO559" s="1"/>
      <c r="AP559" s="1"/>
      <c r="AQ559" s="1"/>
      <c r="AR559" s="1"/>
      <c r="AS559" s="1"/>
    </row>
    <row r="560" spans="29:45" ht="12.75">
      <c r="AC560" s="1"/>
      <c r="AD560" s="1"/>
      <c r="AE560" s="1"/>
      <c r="AF560" s="1"/>
      <c r="AG560" s="1"/>
      <c r="AH560" s="1"/>
      <c r="AI560" s="1"/>
      <c r="AJ560" s="1"/>
      <c r="AK560" s="1"/>
      <c r="AL560" s="1"/>
      <c r="AM560" s="1"/>
      <c r="AN560" s="1"/>
      <c r="AO560" s="1"/>
      <c r="AP560" s="1"/>
      <c r="AQ560" s="1"/>
      <c r="AR560" s="1"/>
      <c r="AS560" s="1"/>
    </row>
    <row r="561" spans="29:45" ht="12.75">
      <c r="AC561" s="1"/>
      <c r="AD561" s="1"/>
      <c r="AE561" s="1"/>
      <c r="AF561" s="1"/>
      <c r="AG561" s="1"/>
      <c r="AH561" s="1"/>
      <c r="AI561" s="1"/>
      <c r="AJ561" s="1"/>
      <c r="AK561" s="1"/>
      <c r="AL561" s="1"/>
      <c r="AM561" s="1"/>
      <c r="AN561" s="1"/>
      <c r="AO561" s="1"/>
      <c r="AP561" s="1"/>
      <c r="AQ561" s="1"/>
      <c r="AR561" s="1"/>
      <c r="AS561" s="1"/>
    </row>
    <row r="562" spans="29:45" ht="12.75">
      <c r="AC562" s="1"/>
      <c r="AD562" s="1"/>
      <c r="AE562" s="1"/>
      <c r="AF562" s="1"/>
      <c r="AG562" s="1"/>
      <c r="AH562" s="1"/>
      <c r="AI562" s="1"/>
      <c r="AJ562" s="1"/>
      <c r="AK562" s="1"/>
      <c r="AL562" s="1"/>
      <c r="AM562" s="1"/>
      <c r="AN562" s="1"/>
      <c r="AO562" s="1"/>
      <c r="AP562" s="1"/>
      <c r="AQ562" s="1"/>
      <c r="AR562" s="1"/>
      <c r="AS562" s="1"/>
    </row>
    <row r="563" spans="29:45" ht="12.75">
      <c r="AC563" s="1"/>
      <c r="AD563" s="1"/>
      <c r="AE563" s="1"/>
      <c r="AF563" s="1"/>
      <c r="AG563" s="1"/>
      <c r="AH563" s="1"/>
      <c r="AI563" s="1"/>
      <c r="AJ563" s="1"/>
      <c r="AK563" s="1"/>
      <c r="AL563" s="1"/>
      <c r="AM563" s="1"/>
      <c r="AN563" s="1"/>
      <c r="AO563" s="1"/>
      <c r="AP563" s="1"/>
      <c r="AQ563" s="1"/>
      <c r="AR563" s="1"/>
      <c r="AS563" s="1"/>
    </row>
    <row r="564" spans="29:45" ht="12.75">
      <c r="AC564" s="1"/>
      <c r="AD564" s="1"/>
      <c r="AE564" s="1"/>
      <c r="AF564" s="1"/>
      <c r="AG564" s="1"/>
      <c r="AH564" s="1"/>
      <c r="AI564" s="1"/>
      <c r="AJ564" s="1"/>
      <c r="AK564" s="1"/>
      <c r="AL564" s="1"/>
      <c r="AM564" s="1"/>
      <c r="AN564" s="1"/>
      <c r="AO564" s="1"/>
      <c r="AP564" s="1"/>
      <c r="AQ564" s="1"/>
      <c r="AR564" s="1"/>
      <c r="AS564" s="1"/>
    </row>
    <row r="565" spans="29:45" ht="12.75">
      <c r="AC565" s="1"/>
      <c r="AD565" s="1"/>
      <c r="AE565" s="1"/>
      <c r="AF565" s="1"/>
      <c r="AG565" s="1"/>
      <c r="AH565" s="1"/>
      <c r="AI565" s="1"/>
      <c r="AJ565" s="1"/>
      <c r="AK565" s="1"/>
      <c r="AL565" s="1"/>
      <c r="AM565" s="1"/>
      <c r="AN565" s="1"/>
      <c r="AO565" s="1"/>
      <c r="AP565" s="1"/>
      <c r="AQ565" s="1"/>
      <c r="AR565" s="1"/>
      <c r="AS565" s="1"/>
    </row>
    <row r="566" spans="29:45" ht="12.75">
      <c r="AC566" s="1"/>
      <c r="AD566" s="1"/>
      <c r="AE566" s="1"/>
      <c r="AF566" s="1"/>
      <c r="AG566" s="1"/>
      <c r="AH566" s="1"/>
      <c r="AI566" s="1"/>
      <c r="AJ566" s="1"/>
      <c r="AK566" s="1"/>
      <c r="AL566" s="1"/>
      <c r="AM566" s="1"/>
      <c r="AN566" s="1"/>
      <c r="AO566" s="1"/>
      <c r="AP566" s="1"/>
      <c r="AQ566" s="1"/>
      <c r="AR566" s="1"/>
      <c r="AS566" s="1"/>
    </row>
    <row r="567" spans="29:45" ht="12.75">
      <c r="AC567" s="1"/>
      <c r="AD567" s="1"/>
      <c r="AE567" s="1"/>
      <c r="AF567" s="1"/>
      <c r="AG567" s="1"/>
      <c r="AH567" s="1"/>
      <c r="AI567" s="1"/>
      <c r="AJ567" s="1"/>
      <c r="AK567" s="1"/>
      <c r="AL567" s="1"/>
      <c r="AM567" s="1"/>
      <c r="AN567" s="1"/>
      <c r="AO567" s="1"/>
      <c r="AP567" s="1"/>
      <c r="AQ567" s="1"/>
      <c r="AR567" s="1"/>
      <c r="AS567" s="1"/>
    </row>
    <row r="568" spans="29:45" ht="12.75">
      <c r="AC568" s="1"/>
      <c r="AD568" s="1"/>
      <c r="AE568" s="1"/>
      <c r="AF568" s="1"/>
      <c r="AG568" s="1"/>
      <c r="AH568" s="1"/>
      <c r="AI568" s="1"/>
      <c r="AJ568" s="1"/>
      <c r="AK568" s="1"/>
      <c r="AL568" s="1"/>
      <c r="AM568" s="1"/>
      <c r="AN568" s="1"/>
      <c r="AO568" s="1"/>
      <c r="AP568" s="1"/>
      <c r="AQ568" s="1"/>
      <c r="AR568" s="1"/>
      <c r="AS568" s="1"/>
    </row>
    <row r="569" spans="29:45" ht="12.75">
      <c r="AC569" s="1"/>
      <c r="AD569" s="1"/>
      <c r="AE569" s="1"/>
      <c r="AF569" s="1"/>
      <c r="AG569" s="1"/>
      <c r="AH569" s="1"/>
      <c r="AI569" s="1"/>
      <c r="AJ569" s="1"/>
      <c r="AK569" s="1"/>
      <c r="AL569" s="1"/>
      <c r="AM569" s="1"/>
      <c r="AN569" s="1"/>
      <c r="AO569" s="1"/>
      <c r="AP569" s="1"/>
      <c r="AQ569" s="1"/>
      <c r="AR569" s="1"/>
      <c r="AS569" s="1"/>
    </row>
    <row r="570" spans="29:45" ht="12.75">
      <c r="AC570" s="1"/>
      <c r="AD570" s="1"/>
      <c r="AE570" s="1"/>
      <c r="AF570" s="1"/>
      <c r="AG570" s="1"/>
      <c r="AH570" s="1"/>
      <c r="AI570" s="1"/>
      <c r="AJ570" s="1"/>
      <c r="AK570" s="1"/>
      <c r="AL570" s="1"/>
      <c r="AM570" s="1"/>
      <c r="AN570" s="1"/>
      <c r="AO570" s="1"/>
      <c r="AP570" s="1"/>
      <c r="AQ570" s="1"/>
      <c r="AR570" s="1"/>
      <c r="AS570" s="1"/>
    </row>
    <row r="571" spans="29:45" ht="12.75">
      <c r="AC571" s="1"/>
      <c r="AD571" s="1"/>
      <c r="AE571" s="1"/>
      <c r="AF571" s="1"/>
      <c r="AG571" s="1"/>
      <c r="AH571" s="1"/>
      <c r="AI571" s="1"/>
      <c r="AJ571" s="1"/>
      <c r="AK571" s="1"/>
      <c r="AL571" s="1"/>
      <c r="AM571" s="1"/>
      <c r="AN571" s="1"/>
      <c r="AO571" s="1"/>
      <c r="AP571" s="1"/>
      <c r="AQ571" s="1"/>
      <c r="AR571" s="1"/>
      <c r="AS571" s="1"/>
    </row>
    <row r="572" spans="29:45" ht="12.75">
      <c r="AC572" s="1"/>
      <c r="AD572" s="1"/>
      <c r="AE572" s="1"/>
      <c r="AF572" s="1"/>
      <c r="AG572" s="1"/>
      <c r="AH572" s="1"/>
      <c r="AI572" s="1"/>
      <c r="AJ572" s="1"/>
      <c r="AK572" s="1"/>
      <c r="AL572" s="1"/>
      <c r="AM572" s="1"/>
      <c r="AN572" s="1"/>
      <c r="AO572" s="1"/>
      <c r="AP572" s="1"/>
      <c r="AQ572" s="1"/>
      <c r="AR572" s="1"/>
      <c r="AS572" s="1"/>
    </row>
    <row r="573" spans="29:45" ht="12.75">
      <c r="AC573" s="1"/>
      <c r="AD573" s="1"/>
      <c r="AE573" s="1"/>
      <c r="AF573" s="1"/>
      <c r="AG573" s="1"/>
      <c r="AH573" s="1"/>
      <c r="AI573" s="1"/>
      <c r="AJ573" s="1"/>
      <c r="AK573" s="1"/>
      <c r="AL573" s="1"/>
      <c r="AM573" s="1"/>
      <c r="AN573" s="1"/>
      <c r="AO573" s="1"/>
      <c r="AP573" s="1"/>
      <c r="AQ573" s="1"/>
      <c r="AR573" s="1"/>
      <c r="AS573" s="1"/>
    </row>
    <row r="574" spans="29:45" ht="12.75">
      <c r="AC574" s="1"/>
      <c r="AD574" s="1"/>
      <c r="AE574" s="1"/>
      <c r="AF574" s="1"/>
      <c r="AG574" s="1"/>
      <c r="AH574" s="1"/>
      <c r="AI574" s="1"/>
      <c r="AJ574" s="1"/>
      <c r="AK574" s="1"/>
      <c r="AL574" s="1"/>
      <c r="AM574" s="1"/>
      <c r="AN574" s="1"/>
      <c r="AO574" s="1"/>
      <c r="AP574" s="1"/>
      <c r="AQ574" s="1"/>
      <c r="AR574" s="1"/>
      <c r="AS574" s="1"/>
    </row>
    <row r="575" spans="29:45" ht="12.75">
      <c r="AC575" s="1"/>
      <c r="AD575" s="1"/>
      <c r="AE575" s="1"/>
      <c r="AF575" s="1"/>
      <c r="AG575" s="1"/>
      <c r="AH575" s="1"/>
      <c r="AI575" s="1"/>
      <c r="AJ575" s="1"/>
      <c r="AK575" s="1"/>
      <c r="AL575" s="1"/>
      <c r="AM575" s="1"/>
      <c r="AN575" s="1"/>
      <c r="AO575" s="1"/>
      <c r="AP575" s="1"/>
      <c r="AQ575" s="1"/>
      <c r="AR575" s="1"/>
      <c r="AS575" s="1"/>
    </row>
    <row r="576" spans="29:45" ht="12.75">
      <c r="AC576" s="1"/>
      <c r="AD576" s="1"/>
      <c r="AE576" s="1"/>
      <c r="AF576" s="1"/>
      <c r="AG576" s="1"/>
      <c r="AH576" s="1"/>
      <c r="AI576" s="1"/>
      <c r="AJ576" s="1"/>
      <c r="AK576" s="1"/>
      <c r="AL576" s="1"/>
      <c r="AM576" s="1"/>
      <c r="AN576" s="1"/>
      <c r="AO576" s="1"/>
      <c r="AP576" s="1"/>
      <c r="AQ576" s="1"/>
      <c r="AR576" s="1"/>
      <c r="AS576" s="1"/>
    </row>
    <row r="577" spans="29:45" ht="12.75">
      <c r="AC577" s="1"/>
      <c r="AD577" s="1"/>
      <c r="AE577" s="1"/>
      <c r="AF577" s="1"/>
      <c r="AG577" s="1"/>
      <c r="AH577" s="1"/>
      <c r="AI577" s="1"/>
      <c r="AJ577" s="1"/>
      <c r="AK577" s="1"/>
      <c r="AL577" s="1"/>
      <c r="AM577" s="1"/>
      <c r="AN577" s="1"/>
      <c r="AO577" s="1"/>
      <c r="AP577" s="1"/>
      <c r="AQ577" s="1"/>
      <c r="AR577" s="1"/>
      <c r="AS577" s="1"/>
    </row>
    <row r="578" spans="29:45" ht="12.75">
      <c r="AC578" s="1"/>
      <c r="AD578" s="1"/>
      <c r="AE578" s="1"/>
      <c r="AF578" s="1"/>
      <c r="AG578" s="1"/>
      <c r="AH578" s="1"/>
      <c r="AI578" s="1"/>
      <c r="AJ578" s="1"/>
      <c r="AK578" s="1"/>
      <c r="AL578" s="1"/>
      <c r="AM578" s="1"/>
      <c r="AN578" s="1"/>
      <c r="AO578" s="1"/>
      <c r="AP578" s="1"/>
      <c r="AQ578" s="1"/>
      <c r="AR578" s="1"/>
      <c r="AS578" s="1"/>
    </row>
    <row r="579" spans="29:45" ht="12.75">
      <c r="AC579" s="1"/>
      <c r="AD579" s="1"/>
      <c r="AE579" s="1"/>
      <c r="AF579" s="1"/>
      <c r="AG579" s="1"/>
      <c r="AH579" s="1"/>
      <c r="AI579" s="1"/>
      <c r="AJ579" s="1"/>
      <c r="AK579" s="1"/>
      <c r="AL579" s="1"/>
      <c r="AM579" s="1"/>
      <c r="AN579" s="1"/>
      <c r="AO579" s="1"/>
      <c r="AP579" s="1"/>
      <c r="AQ579" s="1"/>
      <c r="AR579" s="1"/>
      <c r="AS579" s="1"/>
    </row>
    <row r="580" spans="29:45" ht="12.75">
      <c r="AC580" s="1"/>
      <c r="AD580" s="1"/>
      <c r="AE580" s="1"/>
      <c r="AF580" s="1"/>
      <c r="AG580" s="1"/>
      <c r="AH580" s="1"/>
      <c r="AI580" s="1"/>
      <c r="AJ580" s="1"/>
      <c r="AK580" s="1"/>
      <c r="AL580" s="1"/>
      <c r="AM580" s="1"/>
      <c r="AN580" s="1"/>
      <c r="AO580" s="1"/>
      <c r="AP580" s="1"/>
      <c r="AQ580" s="1"/>
      <c r="AR580" s="1"/>
      <c r="AS580" s="1"/>
    </row>
    <row r="581" spans="29:45" ht="12.75">
      <c r="AC581" s="1"/>
      <c r="AD581" s="1"/>
      <c r="AE581" s="1"/>
      <c r="AF581" s="1"/>
      <c r="AG581" s="1"/>
      <c r="AH581" s="1"/>
      <c r="AI581" s="1"/>
      <c r="AJ581" s="1"/>
      <c r="AK581" s="1"/>
      <c r="AL581" s="1"/>
      <c r="AM581" s="1"/>
      <c r="AN581" s="1"/>
      <c r="AO581" s="1"/>
      <c r="AP581" s="1"/>
      <c r="AQ581" s="1"/>
      <c r="AR581" s="1"/>
      <c r="AS581" s="1"/>
    </row>
    <row r="582" spans="29:45" ht="12.75">
      <c r="AC582" s="1"/>
      <c r="AD582" s="1"/>
      <c r="AE582" s="1"/>
      <c r="AF582" s="1"/>
      <c r="AG582" s="1"/>
      <c r="AH582" s="1"/>
      <c r="AI582" s="1"/>
      <c r="AJ582" s="1"/>
      <c r="AK582" s="1"/>
      <c r="AL582" s="1"/>
      <c r="AM582" s="1"/>
      <c r="AN582" s="1"/>
      <c r="AO582" s="1"/>
      <c r="AP582" s="1"/>
      <c r="AQ582" s="1"/>
      <c r="AR582" s="1"/>
      <c r="AS582" s="1"/>
    </row>
    <row r="583" spans="29:45" ht="12.75">
      <c r="AC583" s="1"/>
      <c r="AD583" s="1"/>
      <c r="AE583" s="1"/>
      <c r="AF583" s="1"/>
      <c r="AG583" s="1"/>
      <c r="AH583" s="1"/>
      <c r="AI583" s="1"/>
      <c r="AJ583" s="1"/>
      <c r="AK583" s="1"/>
      <c r="AL583" s="1"/>
      <c r="AM583" s="1"/>
      <c r="AN583" s="1"/>
      <c r="AO583" s="1"/>
      <c r="AP583" s="1"/>
      <c r="AQ583" s="1"/>
      <c r="AR583" s="1"/>
      <c r="AS583" s="1"/>
    </row>
    <row r="584" spans="29:45" ht="12.75">
      <c r="AC584" s="1"/>
      <c r="AD584" s="1"/>
      <c r="AE584" s="1"/>
      <c r="AF584" s="1"/>
      <c r="AG584" s="1"/>
      <c r="AH584" s="1"/>
      <c r="AI584" s="1"/>
      <c r="AJ584" s="1"/>
      <c r="AK584" s="1"/>
      <c r="AL584" s="1"/>
      <c r="AM584" s="1"/>
      <c r="AN584" s="1"/>
      <c r="AO584" s="1"/>
      <c r="AP584" s="1"/>
      <c r="AQ584" s="1"/>
      <c r="AR584" s="1"/>
      <c r="AS584" s="1"/>
    </row>
    <row r="585" spans="29:45" ht="12.75">
      <c r="AC585" s="1"/>
      <c r="AD585" s="1"/>
      <c r="AE585" s="1"/>
      <c r="AF585" s="1"/>
      <c r="AG585" s="1"/>
      <c r="AH585" s="1"/>
      <c r="AI585" s="1"/>
      <c r="AJ585" s="1"/>
      <c r="AK585" s="1"/>
      <c r="AL585" s="1"/>
      <c r="AM585" s="1"/>
      <c r="AN585" s="1"/>
      <c r="AO585" s="1"/>
      <c r="AP585" s="1"/>
      <c r="AQ585" s="1"/>
      <c r="AR585" s="1"/>
      <c r="AS585" s="1"/>
    </row>
    <row r="586" spans="29:45" ht="12.75">
      <c r="AC586" s="1"/>
      <c r="AD586" s="1"/>
      <c r="AE586" s="1"/>
      <c r="AF586" s="1"/>
      <c r="AG586" s="1"/>
      <c r="AH586" s="1"/>
      <c r="AI586" s="1"/>
      <c r="AJ586" s="1"/>
      <c r="AK586" s="1"/>
      <c r="AL586" s="1"/>
      <c r="AM586" s="1"/>
      <c r="AN586" s="1"/>
      <c r="AO586" s="1"/>
      <c r="AP586" s="1"/>
      <c r="AQ586" s="1"/>
      <c r="AR586" s="1"/>
      <c r="AS586" s="1"/>
    </row>
    <row r="587" spans="29:45" ht="12.75">
      <c r="AC587" s="1"/>
      <c r="AD587" s="1"/>
      <c r="AE587" s="1"/>
      <c r="AF587" s="1"/>
      <c r="AG587" s="1"/>
      <c r="AH587" s="1"/>
      <c r="AI587" s="1"/>
      <c r="AJ587" s="1"/>
      <c r="AK587" s="1"/>
      <c r="AL587" s="1"/>
      <c r="AM587" s="1"/>
      <c r="AN587" s="1"/>
      <c r="AO587" s="1"/>
      <c r="AP587" s="1"/>
      <c r="AQ587" s="1"/>
      <c r="AR587" s="1"/>
      <c r="AS587" s="1"/>
    </row>
    <row r="588" spans="29:45" ht="12.75">
      <c r="AC588" s="1"/>
      <c r="AD588" s="1"/>
      <c r="AE588" s="1"/>
      <c r="AF588" s="1"/>
      <c r="AG588" s="1"/>
      <c r="AH588" s="1"/>
      <c r="AI588" s="1"/>
      <c r="AJ588" s="1"/>
      <c r="AK588" s="1"/>
      <c r="AL588" s="1"/>
      <c r="AM588" s="1"/>
      <c r="AN588" s="1"/>
      <c r="AO588" s="1"/>
      <c r="AP588" s="1"/>
      <c r="AQ588" s="1"/>
      <c r="AR588" s="1"/>
      <c r="AS588" s="1"/>
    </row>
    <row r="589" spans="29:45" ht="12.75">
      <c r="AC589" s="1"/>
      <c r="AD589" s="1"/>
      <c r="AE589" s="1"/>
      <c r="AF589" s="1"/>
      <c r="AG589" s="1"/>
      <c r="AH589" s="1"/>
      <c r="AI589" s="1"/>
      <c r="AJ589" s="1"/>
      <c r="AK589" s="1"/>
      <c r="AL589" s="1"/>
      <c r="AM589" s="1"/>
      <c r="AN589" s="1"/>
      <c r="AO589" s="1"/>
      <c r="AP589" s="1"/>
      <c r="AQ589" s="1"/>
      <c r="AR589" s="1"/>
      <c r="AS589" s="1"/>
    </row>
    <row r="590" spans="29:45" ht="12.75">
      <c r="AC590" s="1"/>
      <c r="AD590" s="1"/>
      <c r="AE590" s="1"/>
      <c r="AF590" s="1"/>
      <c r="AG590" s="1"/>
      <c r="AH590" s="1"/>
      <c r="AI590" s="1"/>
      <c r="AJ590" s="1"/>
      <c r="AK590" s="1"/>
      <c r="AL590" s="1"/>
      <c r="AM590" s="1"/>
      <c r="AN590" s="1"/>
      <c r="AO590" s="1"/>
      <c r="AP590" s="1"/>
      <c r="AQ590" s="1"/>
      <c r="AR590" s="1"/>
      <c r="AS590" s="1"/>
    </row>
    <row r="591" spans="29:45" ht="12.75">
      <c r="AC591" s="1"/>
      <c r="AD591" s="1"/>
      <c r="AE591" s="1"/>
      <c r="AF591" s="1"/>
      <c r="AG591" s="1"/>
      <c r="AH591" s="1"/>
      <c r="AI591" s="1"/>
      <c r="AJ591" s="1"/>
      <c r="AK591" s="1"/>
      <c r="AL591" s="1"/>
      <c r="AM591" s="1"/>
      <c r="AN591" s="1"/>
      <c r="AO591" s="1"/>
      <c r="AP591" s="1"/>
      <c r="AQ591" s="1"/>
      <c r="AR591" s="1"/>
      <c r="AS591" s="1"/>
    </row>
    <row r="592" spans="29:45" ht="12.75">
      <c r="AC592" s="1"/>
      <c r="AD592" s="1"/>
      <c r="AE592" s="1"/>
      <c r="AF592" s="1"/>
      <c r="AG592" s="1"/>
      <c r="AH592" s="1"/>
      <c r="AI592" s="1"/>
      <c r="AJ592" s="1"/>
      <c r="AK592" s="1"/>
      <c r="AL592" s="1"/>
      <c r="AM592" s="1"/>
      <c r="AN592" s="1"/>
      <c r="AO592" s="1"/>
      <c r="AP592" s="1"/>
      <c r="AQ592" s="1"/>
      <c r="AR592" s="1"/>
      <c r="AS592" s="1"/>
    </row>
    <row r="593" spans="29:45" ht="12.75">
      <c r="AC593" s="1"/>
      <c r="AD593" s="1"/>
      <c r="AE593" s="1"/>
      <c r="AF593" s="1"/>
      <c r="AG593" s="1"/>
      <c r="AH593" s="1"/>
      <c r="AI593" s="1"/>
      <c r="AJ593" s="1"/>
      <c r="AK593" s="1"/>
      <c r="AL593" s="1"/>
      <c r="AM593" s="1"/>
      <c r="AN593" s="1"/>
      <c r="AO593" s="1"/>
      <c r="AP593" s="1"/>
      <c r="AQ593" s="1"/>
      <c r="AR593" s="1"/>
      <c r="AS593" s="1"/>
    </row>
    <row r="594" spans="29:45" ht="12.75">
      <c r="AC594" s="1"/>
      <c r="AD594" s="1"/>
      <c r="AE594" s="1"/>
      <c r="AF594" s="1"/>
      <c r="AG594" s="1"/>
      <c r="AH594" s="1"/>
      <c r="AI594" s="1"/>
      <c r="AJ594" s="1"/>
      <c r="AK594" s="1"/>
      <c r="AL594" s="1"/>
      <c r="AM594" s="1"/>
      <c r="AN594" s="1"/>
      <c r="AO594" s="1"/>
      <c r="AP594" s="1"/>
      <c r="AQ594" s="1"/>
      <c r="AR594" s="1"/>
      <c r="AS594" s="1"/>
    </row>
    <row r="595" spans="29:45" ht="12.75">
      <c r="AC595" s="1"/>
      <c r="AD595" s="1"/>
      <c r="AE595" s="1"/>
      <c r="AF595" s="1"/>
      <c r="AG595" s="1"/>
      <c r="AH595" s="1"/>
      <c r="AI595" s="1"/>
      <c r="AJ595" s="1"/>
      <c r="AK595" s="1"/>
      <c r="AL595" s="1"/>
      <c r="AM595" s="1"/>
      <c r="AN595" s="1"/>
      <c r="AO595" s="1"/>
      <c r="AP595" s="1"/>
      <c r="AQ595" s="1"/>
      <c r="AR595" s="1"/>
      <c r="AS595" s="1"/>
    </row>
    <row r="596" spans="29:45" ht="12.75">
      <c r="AC596" s="1"/>
      <c r="AD596" s="1"/>
      <c r="AE596" s="1"/>
      <c r="AF596" s="1"/>
      <c r="AG596" s="1"/>
      <c r="AH596" s="1"/>
      <c r="AI596" s="1"/>
      <c r="AJ596" s="1"/>
      <c r="AK596" s="1"/>
      <c r="AL596" s="1"/>
      <c r="AM596" s="1"/>
      <c r="AN596" s="1"/>
      <c r="AO596" s="1"/>
      <c r="AP596" s="1"/>
      <c r="AQ596" s="1"/>
      <c r="AR596" s="1"/>
      <c r="AS596" s="1"/>
    </row>
    <row r="597" spans="29:45" ht="12.75">
      <c r="AC597" s="1"/>
      <c r="AD597" s="1"/>
      <c r="AE597" s="1"/>
      <c r="AF597" s="1"/>
      <c r="AG597" s="1"/>
      <c r="AH597" s="1"/>
      <c r="AI597" s="1"/>
      <c r="AJ597" s="1"/>
      <c r="AK597" s="1"/>
      <c r="AL597" s="1"/>
      <c r="AM597" s="1"/>
      <c r="AN597" s="1"/>
      <c r="AO597" s="1"/>
      <c r="AP597" s="1"/>
      <c r="AQ597" s="1"/>
      <c r="AR597" s="1"/>
      <c r="AS597" s="1"/>
    </row>
    <row r="598" spans="29:45" ht="12.75">
      <c r="AC598" s="1"/>
      <c r="AD598" s="1"/>
      <c r="AE598" s="1"/>
      <c r="AF598" s="1"/>
      <c r="AG598" s="1"/>
      <c r="AH598" s="1"/>
      <c r="AI598" s="1"/>
      <c r="AJ598" s="1"/>
      <c r="AK598" s="1"/>
      <c r="AL598" s="1"/>
      <c r="AM598" s="1"/>
      <c r="AN598" s="1"/>
      <c r="AO598" s="1"/>
      <c r="AP598" s="1"/>
      <c r="AQ598" s="1"/>
      <c r="AR598" s="1"/>
      <c r="AS598" s="1"/>
    </row>
    <row r="599" spans="29:45" ht="12.75">
      <c r="AC599" s="1"/>
      <c r="AD599" s="1"/>
      <c r="AE599" s="1"/>
      <c r="AF599" s="1"/>
      <c r="AG599" s="1"/>
      <c r="AH599" s="1"/>
      <c r="AI599" s="1"/>
      <c r="AJ599" s="1"/>
      <c r="AK599" s="1"/>
      <c r="AL599" s="1"/>
      <c r="AM599" s="1"/>
      <c r="AN599" s="1"/>
      <c r="AO599" s="1"/>
      <c r="AP599" s="1"/>
      <c r="AQ599" s="1"/>
      <c r="AR599" s="1"/>
      <c r="AS599" s="1"/>
    </row>
    <row r="600" spans="29:45" ht="12.75">
      <c r="AC600" s="1"/>
      <c r="AD600" s="1"/>
      <c r="AE600" s="1"/>
      <c r="AF600" s="1"/>
      <c r="AG600" s="1"/>
      <c r="AH600" s="1"/>
      <c r="AI600" s="1"/>
      <c r="AJ600" s="1"/>
      <c r="AK600" s="1"/>
      <c r="AL600" s="1"/>
      <c r="AM600" s="1"/>
      <c r="AN600" s="1"/>
      <c r="AO600" s="1"/>
      <c r="AP600" s="1"/>
      <c r="AQ600" s="1"/>
      <c r="AR600" s="1"/>
      <c r="AS600" s="1"/>
    </row>
    <row r="601" spans="29:45" ht="12.75">
      <c r="AC601" s="1"/>
      <c r="AD601" s="1"/>
      <c r="AE601" s="1"/>
      <c r="AF601" s="1"/>
      <c r="AG601" s="1"/>
      <c r="AH601" s="1"/>
      <c r="AI601" s="1"/>
      <c r="AJ601" s="1"/>
      <c r="AK601" s="1"/>
      <c r="AL601" s="1"/>
      <c r="AM601" s="1"/>
      <c r="AN601" s="1"/>
      <c r="AO601" s="1"/>
      <c r="AP601" s="1"/>
      <c r="AQ601" s="1"/>
      <c r="AR601" s="1"/>
      <c r="AS601" s="1"/>
    </row>
    <row r="602" spans="29:45" ht="12.75">
      <c r="AC602" s="1"/>
      <c r="AD602" s="1"/>
      <c r="AE602" s="1"/>
      <c r="AF602" s="1"/>
      <c r="AG602" s="1"/>
      <c r="AH602" s="1"/>
      <c r="AI602" s="1"/>
      <c r="AJ602" s="1"/>
      <c r="AK602" s="1"/>
      <c r="AL602" s="1"/>
      <c r="AM602" s="1"/>
      <c r="AN602" s="1"/>
      <c r="AO602" s="1"/>
      <c r="AP602" s="1"/>
      <c r="AQ602" s="1"/>
      <c r="AR602" s="1"/>
      <c r="AS602" s="1"/>
    </row>
    <row r="603" spans="29:45" ht="12.75">
      <c r="AC603" s="1"/>
      <c r="AD603" s="1"/>
      <c r="AE603" s="1"/>
      <c r="AF603" s="1"/>
      <c r="AG603" s="1"/>
      <c r="AH603" s="1"/>
      <c r="AI603" s="1"/>
      <c r="AJ603" s="1"/>
      <c r="AK603" s="1"/>
      <c r="AL603" s="1"/>
      <c r="AM603" s="1"/>
      <c r="AN603" s="1"/>
      <c r="AO603" s="1"/>
      <c r="AP603" s="1"/>
      <c r="AQ603" s="1"/>
      <c r="AR603" s="1"/>
      <c r="AS603" s="1"/>
    </row>
    <row r="604" spans="29:45" ht="12.75">
      <c r="AC604" s="1"/>
      <c r="AD604" s="1"/>
      <c r="AE604" s="1"/>
      <c r="AF604" s="1"/>
      <c r="AG604" s="1"/>
      <c r="AH604" s="1"/>
      <c r="AI604" s="1"/>
      <c r="AJ604" s="1"/>
      <c r="AK604" s="1"/>
      <c r="AL604" s="1"/>
      <c r="AM604" s="1"/>
      <c r="AN604" s="1"/>
      <c r="AO604" s="1"/>
      <c r="AP604" s="1"/>
      <c r="AQ604" s="1"/>
      <c r="AR604" s="1"/>
      <c r="AS604" s="1"/>
    </row>
    <row r="605" spans="29:45" ht="12.75">
      <c r="AC605" s="1"/>
      <c r="AD605" s="1"/>
      <c r="AE605" s="1"/>
      <c r="AF605" s="1"/>
      <c r="AG605" s="1"/>
      <c r="AH605" s="1"/>
      <c r="AI605" s="1"/>
      <c r="AJ605" s="1"/>
      <c r="AK605" s="1"/>
      <c r="AL605" s="1"/>
      <c r="AM605" s="1"/>
      <c r="AN605" s="1"/>
      <c r="AO605" s="1"/>
      <c r="AP605" s="1"/>
      <c r="AQ605" s="1"/>
      <c r="AR605" s="1"/>
      <c r="AS605" s="1"/>
    </row>
    <row r="606" spans="29:45" ht="12.75">
      <c r="AC606" s="1"/>
      <c r="AD606" s="1"/>
      <c r="AE606" s="1"/>
      <c r="AF606" s="1"/>
      <c r="AG606" s="1"/>
      <c r="AH606" s="1"/>
      <c r="AI606" s="1"/>
      <c r="AJ606" s="1"/>
      <c r="AK606" s="1"/>
      <c r="AL606" s="1"/>
      <c r="AM606" s="1"/>
      <c r="AN606" s="1"/>
      <c r="AO606" s="1"/>
      <c r="AP606" s="1"/>
      <c r="AQ606" s="1"/>
      <c r="AR606" s="1"/>
      <c r="AS606" s="1"/>
    </row>
    <row r="607" spans="29:45" ht="12.75">
      <c r="AC607" s="1"/>
      <c r="AD607" s="1"/>
      <c r="AE607" s="1"/>
      <c r="AF607" s="1"/>
      <c r="AG607" s="1"/>
      <c r="AH607" s="1"/>
      <c r="AI607" s="1"/>
      <c r="AJ607" s="1"/>
      <c r="AK607" s="1"/>
      <c r="AL607" s="1"/>
      <c r="AM607" s="1"/>
      <c r="AN607" s="1"/>
      <c r="AO607" s="1"/>
      <c r="AP607" s="1"/>
      <c r="AQ607" s="1"/>
      <c r="AR607" s="1"/>
      <c r="AS607" s="1"/>
    </row>
    <row r="608" spans="29:45" ht="12.75">
      <c r="AC608" s="1"/>
      <c r="AD608" s="1"/>
      <c r="AE608" s="1"/>
      <c r="AF608" s="1"/>
      <c r="AG608" s="1"/>
      <c r="AH608" s="1"/>
      <c r="AI608" s="1"/>
      <c r="AJ608" s="1"/>
      <c r="AK608" s="1"/>
      <c r="AL608" s="1"/>
      <c r="AM608" s="1"/>
      <c r="AN608" s="1"/>
      <c r="AO608" s="1"/>
      <c r="AP608" s="1"/>
      <c r="AQ608" s="1"/>
      <c r="AR608" s="1"/>
      <c r="AS608" s="1"/>
    </row>
    <row r="609" spans="29:45" ht="12.75">
      <c r="AC609" s="1"/>
      <c r="AD609" s="1"/>
      <c r="AE609" s="1"/>
      <c r="AF609" s="1"/>
      <c r="AG609" s="1"/>
      <c r="AH609" s="1"/>
      <c r="AI609" s="1"/>
      <c r="AJ609" s="1"/>
      <c r="AK609" s="1"/>
      <c r="AL609" s="1"/>
      <c r="AM609" s="1"/>
      <c r="AN609" s="1"/>
      <c r="AO609" s="1"/>
      <c r="AP609" s="1"/>
      <c r="AQ609" s="1"/>
      <c r="AR609" s="1"/>
      <c r="AS609" s="1"/>
    </row>
    <row r="610" spans="29:45" ht="12.75">
      <c r="AC610" s="1"/>
      <c r="AD610" s="1"/>
      <c r="AE610" s="1"/>
      <c r="AF610" s="1"/>
      <c r="AG610" s="1"/>
      <c r="AH610" s="1"/>
      <c r="AI610" s="1"/>
      <c r="AJ610" s="1"/>
      <c r="AK610" s="1"/>
      <c r="AL610" s="1"/>
      <c r="AM610" s="1"/>
      <c r="AN610" s="1"/>
      <c r="AO610" s="1"/>
      <c r="AP610" s="1"/>
      <c r="AQ610" s="1"/>
      <c r="AR610" s="1"/>
      <c r="AS610" s="1"/>
    </row>
    <row r="611" spans="29:45" ht="12.75">
      <c r="AC611" s="1"/>
      <c r="AD611" s="1"/>
      <c r="AE611" s="1"/>
      <c r="AF611" s="1"/>
      <c r="AG611" s="1"/>
      <c r="AH611" s="1"/>
      <c r="AI611" s="1"/>
      <c r="AJ611" s="1"/>
      <c r="AK611" s="1"/>
      <c r="AL611" s="1"/>
      <c r="AM611" s="1"/>
      <c r="AN611" s="1"/>
      <c r="AO611" s="1"/>
      <c r="AP611" s="1"/>
      <c r="AQ611" s="1"/>
      <c r="AR611" s="1"/>
      <c r="AS611" s="1"/>
    </row>
    <row r="612" spans="29:45" ht="12.75">
      <c r="AC612" s="1"/>
      <c r="AD612" s="1"/>
      <c r="AE612" s="1"/>
      <c r="AF612" s="1"/>
      <c r="AG612" s="1"/>
      <c r="AH612" s="1"/>
      <c r="AI612" s="1"/>
      <c r="AJ612" s="1"/>
      <c r="AK612" s="1"/>
      <c r="AL612" s="1"/>
      <c r="AM612" s="1"/>
      <c r="AN612" s="1"/>
      <c r="AO612" s="1"/>
      <c r="AP612" s="1"/>
      <c r="AQ612" s="1"/>
      <c r="AR612" s="1"/>
      <c r="AS612" s="1"/>
    </row>
    <row r="613" spans="29:45" ht="12.75">
      <c r="AC613" s="1"/>
      <c r="AD613" s="1"/>
      <c r="AE613" s="1"/>
      <c r="AF613" s="1"/>
      <c r="AG613" s="1"/>
      <c r="AH613" s="1"/>
      <c r="AI613" s="1"/>
      <c r="AJ613" s="1"/>
      <c r="AK613" s="1"/>
      <c r="AL613" s="1"/>
      <c r="AM613" s="1"/>
      <c r="AN613" s="1"/>
      <c r="AO613" s="1"/>
      <c r="AP613" s="1"/>
      <c r="AQ613" s="1"/>
      <c r="AR613" s="1"/>
      <c r="AS613" s="1"/>
    </row>
    <row r="614" spans="29:45" ht="12.75">
      <c r="AC614" s="1"/>
      <c r="AD614" s="1"/>
      <c r="AE614" s="1"/>
      <c r="AF614" s="1"/>
      <c r="AG614" s="1"/>
      <c r="AH614" s="1"/>
      <c r="AI614" s="1"/>
      <c r="AJ614" s="1"/>
      <c r="AK614" s="1"/>
      <c r="AL614" s="1"/>
      <c r="AM614" s="1"/>
      <c r="AN614" s="1"/>
      <c r="AO614" s="1"/>
      <c r="AP614" s="1"/>
      <c r="AQ614" s="1"/>
      <c r="AR614" s="1"/>
      <c r="AS614" s="1"/>
    </row>
    <row r="615" spans="29:45" ht="12.75">
      <c r="AC615" s="1"/>
      <c r="AD615" s="1"/>
      <c r="AE615" s="1"/>
      <c r="AF615" s="1"/>
      <c r="AG615" s="1"/>
      <c r="AH615" s="1"/>
      <c r="AI615" s="1"/>
      <c r="AJ615" s="1"/>
      <c r="AK615" s="1"/>
      <c r="AL615" s="1"/>
      <c r="AM615" s="1"/>
      <c r="AN615" s="1"/>
      <c r="AO615" s="1"/>
      <c r="AP615" s="1"/>
      <c r="AQ615" s="1"/>
      <c r="AR615" s="1"/>
      <c r="AS615" s="1"/>
    </row>
    <row r="616" spans="29:45" ht="12.75">
      <c r="AC616" s="1"/>
      <c r="AD616" s="1"/>
      <c r="AE616" s="1"/>
      <c r="AF616" s="1"/>
      <c r="AG616" s="1"/>
      <c r="AH616" s="1"/>
      <c r="AI616" s="1"/>
      <c r="AJ616" s="1"/>
      <c r="AK616" s="1"/>
      <c r="AL616" s="1"/>
      <c r="AM616" s="1"/>
      <c r="AN616" s="1"/>
      <c r="AO616" s="1"/>
      <c r="AP616" s="1"/>
      <c r="AQ616" s="1"/>
      <c r="AR616" s="1"/>
      <c r="AS616" s="1"/>
    </row>
    <row r="617" spans="29:45" ht="12.75">
      <c r="AC617" s="1"/>
      <c r="AD617" s="1"/>
      <c r="AE617" s="1"/>
      <c r="AF617" s="1"/>
      <c r="AG617" s="1"/>
      <c r="AH617" s="1"/>
      <c r="AI617" s="1"/>
      <c r="AJ617" s="1"/>
      <c r="AK617" s="1"/>
      <c r="AL617" s="1"/>
      <c r="AM617" s="1"/>
      <c r="AN617" s="1"/>
      <c r="AO617" s="1"/>
      <c r="AP617" s="1"/>
      <c r="AQ617" s="1"/>
      <c r="AR617" s="1"/>
      <c r="AS617" s="1"/>
    </row>
    <row r="618" spans="29:45" ht="12.75">
      <c r="AC618" s="1"/>
      <c r="AD618" s="1"/>
      <c r="AE618" s="1"/>
      <c r="AF618" s="1"/>
      <c r="AG618" s="1"/>
      <c r="AH618" s="1"/>
      <c r="AI618" s="1"/>
      <c r="AJ618" s="1"/>
      <c r="AK618" s="1"/>
      <c r="AL618" s="1"/>
      <c r="AM618" s="1"/>
      <c r="AN618" s="1"/>
      <c r="AO618" s="1"/>
      <c r="AP618" s="1"/>
      <c r="AQ618" s="1"/>
      <c r="AR618" s="1"/>
      <c r="AS618" s="1"/>
    </row>
    <row r="619" spans="29:45" ht="12.75">
      <c r="AC619" s="1"/>
      <c r="AD619" s="1"/>
      <c r="AE619" s="1"/>
      <c r="AF619" s="1"/>
      <c r="AG619" s="1"/>
      <c r="AH619" s="1"/>
      <c r="AI619" s="1"/>
      <c r="AJ619" s="1"/>
      <c r="AK619" s="1"/>
      <c r="AL619" s="1"/>
      <c r="AM619" s="1"/>
      <c r="AN619" s="1"/>
      <c r="AO619" s="1"/>
      <c r="AP619" s="1"/>
      <c r="AQ619" s="1"/>
      <c r="AR619" s="1"/>
      <c r="AS619" s="1"/>
    </row>
    <row r="620" spans="29:45" ht="12.75">
      <c r="AC620" s="1"/>
      <c r="AD620" s="1"/>
      <c r="AE620" s="1"/>
      <c r="AF620" s="1"/>
      <c r="AG620" s="1"/>
      <c r="AH620" s="1"/>
      <c r="AI620" s="1"/>
      <c r="AJ620" s="1"/>
      <c r="AK620" s="1"/>
      <c r="AL620" s="1"/>
      <c r="AM620" s="1"/>
      <c r="AN620" s="1"/>
      <c r="AO620" s="1"/>
      <c r="AP620" s="1"/>
      <c r="AQ620" s="1"/>
      <c r="AR620" s="1"/>
      <c r="AS620" s="1"/>
    </row>
    <row r="621" spans="29:45" ht="12.75">
      <c r="AC621" s="1"/>
      <c r="AD621" s="1"/>
      <c r="AE621" s="1"/>
      <c r="AF621" s="1"/>
      <c r="AG621" s="1"/>
      <c r="AH621" s="1"/>
      <c r="AI621" s="1"/>
      <c r="AJ621" s="1"/>
      <c r="AK621" s="1"/>
      <c r="AL621" s="1"/>
      <c r="AM621" s="1"/>
      <c r="AN621" s="1"/>
      <c r="AO621" s="1"/>
      <c r="AP621" s="1"/>
      <c r="AQ621" s="1"/>
      <c r="AR621" s="1"/>
      <c r="AS621" s="1"/>
    </row>
    <row r="622" spans="29:45" ht="12.75">
      <c r="AC622" s="1"/>
      <c r="AD622" s="1"/>
      <c r="AE622" s="1"/>
      <c r="AF622" s="1"/>
      <c r="AG622" s="1"/>
      <c r="AH622" s="1"/>
      <c r="AI622" s="1"/>
      <c r="AJ622" s="1"/>
      <c r="AK622" s="1"/>
      <c r="AL622" s="1"/>
      <c r="AM622" s="1"/>
      <c r="AN622" s="1"/>
      <c r="AO622" s="1"/>
      <c r="AP622" s="1"/>
      <c r="AQ622" s="1"/>
      <c r="AR622" s="1"/>
      <c r="AS622" s="1"/>
    </row>
    <row r="623" spans="29:45" ht="12.75">
      <c r="AC623" s="1"/>
      <c r="AD623" s="1"/>
      <c r="AE623" s="1"/>
      <c r="AF623" s="1"/>
      <c r="AG623" s="1"/>
      <c r="AH623" s="1"/>
      <c r="AI623" s="1"/>
      <c r="AJ623" s="1"/>
      <c r="AK623" s="1"/>
      <c r="AL623" s="1"/>
      <c r="AM623" s="1"/>
      <c r="AN623" s="1"/>
      <c r="AO623" s="1"/>
      <c r="AP623" s="1"/>
      <c r="AQ623" s="1"/>
      <c r="AR623" s="1"/>
      <c r="AS623" s="1"/>
    </row>
    <row r="624" spans="29:45" ht="12.75">
      <c r="AC624" s="1"/>
      <c r="AD624" s="1"/>
      <c r="AE624" s="1"/>
      <c r="AF624" s="1"/>
      <c r="AG624" s="1"/>
      <c r="AH624" s="1"/>
      <c r="AI624" s="1"/>
      <c r="AJ624" s="1"/>
      <c r="AK624" s="1"/>
      <c r="AL624" s="1"/>
      <c r="AM624" s="1"/>
      <c r="AN624" s="1"/>
      <c r="AO624" s="1"/>
      <c r="AP624" s="1"/>
      <c r="AQ624" s="1"/>
      <c r="AR624" s="1"/>
      <c r="AS624" s="1"/>
    </row>
    <row r="625" spans="29:45" ht="12.75">
      <c r="AC625" s="1"/>
      <c r="AD625" s="1"/>
      <c r="AE625" s="1"/>
      <c r="AF625" s="1"/>
      <c r="AG625" s="1"/>
      <c r="AH625" s="1"/>
      <c r="AI625" s="1"/>
      <c r="AJ625" s="1"/>
      <c r="AK625" s="1"/>
      <c r="AL625" s="1"/>
      <c r="AM625" s="1"/>
      <c r="AN625" s="1"/>
      <c r="AO625" s="1"/>
      <c r="AP625" s="1"/>
      <c r="AQ625" s="1"/>
      <c r="AR625" s="1"/>
      <c r="AS625" s="1"/>
    </row>
    <row r="626" spans="29:45" ht="12.75">
      <c r="AC626" s="1"/>
      <c r="AD626" s="1"/>
      <c r="AE626" s="1"/>
      <c r="AF626" s="1"/>
      <c r="AG626" s="1"/>
      <c r="AH626" s="1"/>
      <c r="AI626" s="1"/>
      <c r="AJ626" s="1"/>
      <c r="AK626" s="1"/>
      <c r="AL626" s="1"/>
      <c r="AM626" s="1"/>
      <c r="AN626" s="1"/>
      <c r="AO626" s="1"/>
      <c r="AP626" s="1"/>
      <c r="AQ626" s="1"/>
      <c r="AR626" s="1"/>
      <c r="AS626" s="1"/>
    </row>
    <row r="627" spans="29:45" ht="12.75">
      <c r="AC627" s="1"/>
      <c r="AD627" s="1"/>
      <c r="AE627" s="1"/>
      <c r="AF627" s="1"/>
      <c r="AG627" s="1"/>
      <c r="AH627" s="1"/>
      <c r="AI627" s="1"/>
      <c r="AJ627" s="1"/>
      <c r="AK627" s="1"/>
      <c r="AL627" s="1"/>
      <c r="AM627" s="1"/>
      <c r="AN627" s="1"/>
      <c r="AO627" s="1"/>
      <c r="AP627" s="1"/>
      <c r="AQ627" s="1"/>
      <c r="AR627" s="1"/>
      <c r="AS627" s="1"/>
    </row>
    <row r="628" spans="29:45" ht="12.75">
      <c r="AC628" s="1"/>
      <c r="AD628" s="1"/>
      <c r="AE628" s="1"/>
      <c r="AF628" s="1"/>
      <c r="AG628" s="1"/>
      <c r="AH628" s="1"/>
      <c r="AI628" s="1"/>
      <c r="AJ628" s="1"/>
      <c r="AK628" s="1"/>
      <c r="AL628" s="1"/>
      <c r="AM628" s="1"/>
      <c r="AN628" s="1"/>
      <c r="AO628" s="1"/>
      <c r="AP628" s="1"/>
      <c r="AQ628" s="1"/>
      <c r="AR628" s="1"/>
      <c r="AS628" s="1"/>
    </row>
    <row r="629" spans="29:45" ht="12.75">
      <c r="AC629" s="1"/>
      <c r="AD629" s="1"/>
      <c r="AE629" s="1"/>
      <c r="AF629" s="1"/>
      <c r="AG629" s="1"/>
      <c r="AH629" s="1"/>
      <c r="AI629" s="1"/>
      <c r="AJ629" s="1"/>
      <c r="AK629" s="1"/>
      <c r="AL629" s="1"/>
      <c r="AM629" s="1"/>
      <c r="AN629" s="1"/>
      <c r="AO629" s="1"/>
      <c r="AP629" s="1"/>
      <c r="AQ629" s="1"/>
      <c r="AR629" s="1"/>
      <c r="AS629" s="1"/>
    </row>
    <row r="630" spans="29:45" ht="12.75">
      <c r="AC630" s="1"/>
      <c r="AD630" s="1"/>
      <c r="AE630" s="1"/>
      <c r="AF630" s="1"/>
      <c r="AG630" s="1"/>
      <c r="AH630" s="1"/>
      <c r="AI630" s="1"/>
      <c r="AJ630" s="1"/>
      <c r="AK630" s="1"/>
      <c r="AL630" s="1"/>
      <c r="AM630" s="1"/>
      <c r="AN630" s="1"/>
      <c r="AO630" s="1"/>
      <c r="AP630" s="1"/>
      <c r="AQ630" s="1"/>
      <c r="AR630" s="1"/>
      <c r="AS630" s="1"/>
    </row>
    <row r="631" spans="29:45" ht="12.75">
      <c r="AC631" s="1"/>
      <c r="AD631" s="1"/>
      <c r="AE631" s="1"/>
      <c r="AF631" s="1"/>
      <c r="AG631" s="1"/>
      <c r="AH631" s="1"/>
      <c r="AI631" s="1"/>
      <c r="AJ631" s="1"/>
      <c r="AK631" s="1"/>
      <c r="AL631" s="1"/>
      <c r="AM631" s="1"/>
      <c r="AN631" s="1"/>
      <c r="AO631" s="1"/>
      <c r="AP631" s="1"/>
      <c r="AQ631" s="1"/>
      <c r="AR631" s="1"/>
      <c r="AS631" s="1"/>
    </row>
    <row r="632" spans="29:45" ht="12.75">
      <c r="AC632" s="1"/>
      <c r="AD632" s="1"/>
      <c r="AE632" s="1"/>
      <c r="AF632" s="1"/>
      <c r="AG632" s="1"/>
      <c r="AH632" s="1"/>
      <c r="AI632" s="1"/>
      <c r="AJ632" s="1"/>
      <c r="AK632" s="1"/>
      <c r="AL632" s="1"/>
      <c r="AM632" s="1"/>
      <c r="AN632" s="1"/>
      <c r="AO632" s="1"/>
      <c r="AP632" s="1"/>
      <c r="AQ632" s="1"/>
      <c r="AR632" s="1"/>
      <c r="AS632" s="1"/>
    </row>
    <row r="633" spans="29:45" ht="12.75">
      <c r="AC633" s="1"/>
      <c r="AD633" s="1"/>
      <c r="AE633" s="1"/>
      <c r="AF633" s="1"/>
      <c r="AG633" s="1"/>
      <c r="AH633" s="1"/>
      <c r="AI633" s="1"/>
      <c r="AJ633" s="1"/>
      <c r="AK633" s="1"/>
      <c r="AL633" s="1"/>
      <c r="AM633" s="1"/>
      <c r="AN633" s="1"/>
      <c r="AO633" s="1"/>
      <c r="AP633" s="1"/>
      <c r="AQ633" s="1"/>
      <c r="AR633" s="1"/>
      <c r="AS633" s="1"/>
    </row>
    <row r="634" spans="29:45" ht="12.75">
      <c r="AC634" s="1"/>
      <c r="AD634" s="1"/>
      <c r="AE634" s="1"/>
      <c r="AF634" s="1"/>
      <c r="AG634" s="1"/>
      <c r="AH634" s="1"/>
      <c r="AI634" s="1"/>
      <c r="AJ634" s="1"/>
      <c r="AK634" s="1"/>
      <c r="AL634" s="1"/>
      <c r="AM634" s="1"/>
      <c r="AN634" s="1"/>
      <c r="AO634" s="1"/>
      <c r="AP634" s="1"/>
      <c r="AQ634" s="1"/>
      <c r="AR634" s="1"/>
      <c r="AS634" s="1"/>
    </row>
    <row r="635" spans="29:45" ht="12.75">
      <c r="AC635" s="1"/>
      <c r="AD635" s="1"/>
      <c r="AE635" s="1"/>
      <c r="AF635" s="1"/>
      <c r="AG635" s="1"/>
      <c r="AH635" s="1"/>
      <c r="AI635" s="1"/>
      <c r="AJ635" s="1"/>
      <c r="AK635" s="1"/>
      <c r="AL635" s="1"/>
      <c r="AM635" s="1"/>
      <c r="AN635" s="1"/>
      <c r="AO635" s="1"/>
      <c r="AP635" s="1"/>
      <c r="AQ635" s="1"/>
      <c r="AR635" s="1"/>
      <c r="AS635" s="1"/>
    </row>
    <row r="636" spans="29:45" ht="12.75">
      <c r="AC636" s="1"/>
      <c r="AD636" s="1"/>
      <c r="AE636" s="1"/>
      <c r="AF636" s="1"/>
      <c r="AG636" s="1"/>
      <c r="AH636" s="1"/>
      <c r="AI636" s="1"/>
      <c r="AJ636" s="1"/>
      <c r="AK636" s="1"/>
      <c r="AL636" s="1"/>
      <c r="AM636" s="1"/>
      <c r="AN636" s="1"/>
      <c r="AO636" s="1"/>
      <c r="AP636" s="1"/>
      <c r="AQ636" s="1"/>
      <c r="AR636" s="1"/>
      <c r="AS636" s="1"/>
    </row>
    <row r="637" spans="29:45" ht="12.75">
      <c r="AC637" s="1"/>
      <c r="AD637" s="1"/>
      <c r="AE637" s="1"/>
      <c r="AF637" s="1"/>
      <c r="AG637" s="1"/>
      <c r="AH637" s="1"/>
      <c r="AI637" s="1"/>
      <c r="AJ637" s="1"/>
      <c r="AK637" s="1"/>
      <c r="AL637" s="1"/>
      <c r="AM637" s="1"/>
      <c r="AN637" s="1"/>
      <c r="AO637" s="1"/>
      <c r="AP637" s="1"/>
      <c r="AQ637" s="1"/>
      <c r="AR637" s="1"/>
      <c r="AS637" s="1"/>
    </row>
    <row r="638" spans="29:45" ht="12.75">
      <c r="AC638" s="1"/>
      <c r="AD638" s="1"/>
      <c r="AE638" s="1"/>
      <c r="AF638" s="1"/>
      <c r="AG638" s="1"/>
      <c r="AH638" s="1"/>
      <c r="AI638" s="1"/>
      <c r="AJ638" s="1"/>
      <c r="AK638" s="1"/>
      <c r="AL638" s="1"/>
      <c r="AM638" s="1"/>
      <c r="AN638" s="1"/>
      <c r="AO638" s="1"/>
      <c r="AP638" s="1"/>
      <c r="AQ638" s="1"/>
      <c r="AR638" s="1"/>
      <c r="AS638" s="1"/>
    </row>
    <row r="639" spans="29:45" ht="12.75">
      <c r="AC639" s="1"/>
      <c r="AD639" s="1"/>
      <c r="AE639" s="1"/>
      <c r="AF639" s="1"/>
      <c r="AG639" s="1"/>
      <c r="AH639" s="1"/>
      <c r="AI639" s="1"/>
      <c r="AJ639" s="1"/>
      <c r="AK639" s="1"/>
      <c r="AL639" s="1"/>
      <c r="AM639" s="1"/>
      <c r="AN639" s="1"/>
      <c r="AO639" s="1"/>
      <c r="AP639" s="1"/>
      <c r="AQ639" s="1"/>
      <c r="AR639" s="1"/>
      <c r="AS639" s="1"/>
    </row>
    <row r="640" spans="29:45" ht="12.75">
      <c r="AC640" s="1"/>
      <c r="AD640" s="1"/>
      <c r="AE640" s="1"/>
      <c r="AF640" s="1"/>
      <c r="AG640" s="1"/>
      <c r="AH640" s="1"/>
      <c r="AI640" s="1"/>
      <c r="AJ640" s="1"/>
      <c r="AK640" s="1"/>
      <c r="AL640" s="1"/>
      <c r="AM640" s="1"/>
      <c r="AN640" s="1"/>
      <c r="AO640" s="1"/>
      <c r="AP640" s="1"/>
      <c r="AQ640" s="1"/>
      <c r="AR640" s="1"/>
      <c r="AS640" s="1"/>
    </row>
    <row r="641" spans="29:45" ht="12.75">
      <c r="AC641" s="1"/>
      <c r="AD641" s="1"/>
      <c r="AE641" s="1"/>
      <c r="AF641" s="1"/>
      <c r="AG641" s="1"/>
      <c r="AH641" s="1"/>
      <c r="AI641" s="1"/>
      <c r="AJ641" s="1"/>
      <c r="AK641" s="1"/>
      <c r="AL641" s="1"/>
      <c r="AM641" s="1"/>
      <c r="AN641" s="1"/>
      <c r="AO641" s="1"/>
      <c r="AP641" s="1"/>
      <c r="AQ641" s="1"/>
      <c r="AR641" s="1"/>
      <c r="AS641" s="1"/>
    </row>
    <row r="642" spans="29:45" ht="12.75">
      <c r="AC642" s="1"/>
      <c r="AD642" s="1"/>
      <c r="AE642" s="1"/>
      <c r="AF642" s="1"/>
      <c r="AG642" s="1"/>
      <c r="AH642" s="1"/>
      <c r="AI642" s="1"/>
      <c r="AJ642" s="1"/>
      <c r="AK642" s="1"/>
      <c r="AL642" s="1"/>
      <c r="AM642" s="1"/>
      <c r="AN642" s="1"/>
      <c r="AO642" s="1"/>
      <c r="AP642" s="1"/>
      <c r="AQ642" s="1"/>
      <c r="AR642" s="1"/>
      <c r="AS642" s="1"/>
    </row>
    <row r="643" spans="29:45" ht="12.75">
      <c r="AC643" s="1"/>
      <c r="AD643" s="1"/>
      <c r="AE643" s="1"/>
      <c r="AF643" s="1"/>
      <c r="AG643" s="1"/>
      <c r="AH643" s="1"/>
      <c r="AI643" s="1"/>
      <c r="AJ643" s="1"/>
      <c r="AK643" s="1"/>
      <c r="AL643" s="1"/>
      <c r="AM643" s="1"/>
      <c r="AN643" s="1"/>
      <c r="AO643" s="1"/>
      <c r="AP643" s="1"/>
      <c r="AQ643" s="1"/>
      <c r="AR643" s="1"/>
      <c r="AS643" s="1"/>
    </row>
    <row r="644" spans="29:45" ht="12.75">
      <c r="AC644" s="1"/>
      <c r="AD644" s="1"/>
      <c r="AE644" s="1"/>
      <c r="AF644" s="1"/>
      <c r="AG644" s="1"/>
      <c r="AH644" s="1"/>
      <c r="AI644" s="1"/>
      <c r="AJ644" s="1"/>
      <c r="AK644" s="1"/>
      <c r="AL644" s="1"/>
      <c r="AM644" s="1"/>
      <c r="AN644" s="1"/>
      <c r="AO644" s="1"/>
      <c r="AP644" s="1"/>
      <c r="AQ644" s="1"/>
      <c r="AR644" s="1"/>
      <c r="AS644" s="1"/>
    </row>
    <row r="645" spans="29:45" ht="12.75">
      <c r="AC645" s="1"/>
      <c r="AD645" s="1"/>
      <c r="AE645" s="1"/>
      <c r="AF645" s="1"/>
      <c r="AG645" s="1"/>
      <c r="AH645" s="1"/>
      <c r="AI645" s="1"/>
      <c r="AJ645" s="1"/>
      <c r="AK645" s="1"/>
      <c r="AL645" s="1"/>
      <c r="AM645" s="1"/>
      <c r="AN645" s="1"/>
      <c r="AO645" s="1"/>
      <c r="AP645" s="1"/>
      <c r="AQ645" s="1"/>
      <c r="AR645" s="1"/>
      <c r="AS645" s="1"/>
    </row>
    <row r="646" spans="29:45" ht="12.75">
      <c r="AC646" s="1"/>
      <c r="AD646" s="1"/>
      <c r="AE646" s="1"/>
      <c r="AF646" s="1"/>
      <c r="AG646" s="1"/>
      <c r="AH646" s="1"/>
      <c r="AI646" s="1"/>
      <c r="AJ646" s="1"/>
      <c r="AK646" s="1"/>
      <c r="AL646" s="1"/>
      <c r="AM646" s="1"/>
      <c r="AN646" s="1"/>
      <c r="AO646" s="1"/>
      <c r="AP646" s="1"/>
      <c r="AQ646" s="1"/>
      <c r="AR646" s="1"/>
      <c r="AS646" s="1"/>
    </row>
    <row r="647" spans="29:45" ht="12.75">
      <c r="AC647" s="1"/>
      <c r="AD647" s="1"/>
      <c r="AE647" s="1"/>
      <c r="AF647" s="1"/>
      <c r="AG647" s="1"/>
      <c r="AH647" s="1"/>
      <c r="AI647" s="1"/>
      <c r="AJ647" s="1"/>
      <c r="AK647" s="1"/>
      <c r="AL647" s="1"/>
      <c r="AM647" s="1"/>
      <c r="AN647" s="1"/>
      <c r="AO647" s="1"/>
      <c r="AP647" s="1"/>
      <c r="AQ647" s="1"/>
      <c r="AR647" s="1"/>
      <c r="AS647" s="1"/>
    </row>
    <row r="648" spans="29:45" ht="12.75">
      <c r="AC648" s="1"/>
      <c r="AD648" s="1"/>
      <c r="AE648" s="1"/>
      <c r="AF648" s="1"/>
      <c r="AG648" s="1"/>
      <c r="AH648" s="1"/>
      <c r="AI648" s="1"/>
      <c r="AJ648" s="1"/>
      <c r="AK648" s="1"/>
      <c r="AL648" s="1"/>
      <c r="AM648" s="1"/>
      <c r="AN648" s="1"/>
      <c r="AO648" s="1"/>
      <c r="AP648" s="1"/>
      <c r="AQ648" s="1"/>
      <c r="AR648" s="1"/>
      <c r="AS648" s="1"/>
    </row>
    <row r="649" spans="29:45" ht="12.75">
      <c r="AC649" s="1"/>
      <c r="AD649" s="1"/>
      <c r="AE649" s="1"/>
      <c r="AF649" s="1"/>
      <c r="AG649" s="1"/>
      <c r="AH649" s="1"/>
      <c r="AI649" s="1"/>
      <c r="AJ649" s="1"/>
      <c r="AK649" s="1"/>
      <c r="AL649" s="1"/>
      <c r="AM649" s="1"/>
      <c r="AN649" s="1"/>
      <c r="AO649" s="1"/>
      <c r="AP649" s="1"/>
      <c r="AQ649" s="1"/>
      <c r="AR649" s="1"/>
      <c r="AS649" s="1"/>
    </row>
    <row r="650" spans="29:45" ht="12.75">
      <c r="AC650" s="1"/>
      <c r="AD650" s="1"/>
      <c r="AE650" s="1"/>
      <c r="AF650" s="1"/>
      <c r="AG650" s="1"/>
      <c r="AH650" s="1"/>
      <c r="AI650" s="1"/>
      <c r="AJ650" s="1"/>
      <c r="AK650" s="1"/>
      <c r="AL650" s="1"/>
      <c r="AM650" s="1"/>
      <c r="AN650" s="1"/>
      <c r="AO650" s="1"/>
      <c r="AP650" s="1"/>
      <c r="AQ650" s="1"/>
      <c r="AR650" s="1"/>
      <c r="AS650" s="1"/>
    </row>
    <row r="651" spans="29:45" ht="12.75">
      <c r="AC651" s="1"/>
      <c r="AD651" s="1"/>
      <c r="AE651" s="1"/>
      <c r="AF651" s="1"/>
      <c r="AG651" s="1"/>
      <c r="AH651" s="1"/>
      <c r="AI651" s="1"/>
      <c r="AJ651" s="1"/>
      <c r="AK651" s="1"/>
      <c r="AL651" s="1"/>
      <c r="AM651" s="1"/>
      <c r="AN651" s="1"/>
      <c r="AO651" s="1"/>
      <c r="AP651" s="1"/>
      <c r="AQ651" s="1"/>
      <c r="AR651" s="1"/>
      <c r="AS651" s="1"/>
    </row>
    <row r="652" spans="29:45" ht="12.75">
      <c r="AC652" s="1"/>
      <c r="AD652" s="1"/>
      <c r="AE652" s="1"/>
      <c r="AF652" s="1"/>
      <c r="AG652" s="1"/>
      <c r="AH652" s="1"/>
      <c r="AI652" s="1"/>
      <c r="AJ652" s="1"/>
      <c r="AK652" s="1"/>
      <c r="AL652" s="1"/>
      <c r="AM652" s="1"/>
      <c r="AN652" s="1"/>
      <c r="AO652" s="1"/>
      <c r="AP652" s="1"/>
      <c r="AQ652" s="1"/>
      <c r="AR652" s="1"/>
      <c r="AS652" s="1"/>
    </row>
    <row r="653" spans="29:45" ht="12.75">
      <c r="AC653" s="1"/>
      <c r="AD653" s="1"/>
      <c r="AE653" s="1"/>
      <c r="AF653" s="1"/>
      <c r="AG653" s="1"/>
      <c r="AH653" s="1"/>
      <c r="AI653" s="1"/>
      <c r="AJ653" s="1"/>
      <c r="AK653" s="1"/>
      <c r="AL653" s="1"/>
      <c r="AM653" s="1"/>
      <c r="AN653" s="1"/>
      <c r="AO653" s="1"/>
      <c r="AP653" s="1"/>
      <c r="AQ653" s="1"/>
      <c r="AR653" s="1"/>
      <c r="AS653" s="1"/>
    </row>
    <row r="654" spans="29:45" ht="12.75">
      <c r="AC654" s="1"/>
      <c r="AD654" s="1"/>
      <c r="AE654" s="1"/>
      <c r="AF654" s="1"/>
      <c r="AG654" s="1"/>
      <c r="AH654" s="1"/>
      <c r="AI654" s="1"/>
      <c r="AJ654" s="1"/>
      <c r="AK654" s="1"/>
      <c r="AL654" s="1"/>
      <c r="AM654" s="1"/>
      <c r="AN654" s="1"/>
      <c r="AO654" s="1"/>
      <c r="AP654" s="1"/>
      <c r="AQ654" s="1"/>
      <c r="AR654" s="1"/>
      <c r="AS654" s="1"/>
    </row>
    <row r="655" spans="29:45" ht="12.75">
      <c r="AC655" s="1"/>
      <c r="AD655" s="1"/>
      <c r="AE655" s="1"/>
      <c r="AF655" s="1"/>
      <c r="AG655" s="1"/>
      <c r="AH655" s="1"/>
      <c r="AI655" s="1"/>
      <c r="AJ655" s="1"/>
      <c r="AK655" s="1"/>
      <c r="AL655" s="1"/>
      <c r="AM655" s="1"/>
      <c r="AN655" s="1"/>
      <c r="AO655" s="1"/>
      <c r="AP655" s="1"/>
      <c r="AQ655" s="1"/>
      <c r="AR655" s="1"/>
      <c r="AS655" s="1"/>
    </row>
    <row r="656" spans="29:45" ht="12.75">
      <c r="AC656" s="1"/>
      <c r="AD656" s="1"/>
      <c r="AE656" s="1"/>
      <c r="AF656" s="1"/>
      <c r="AG656" s="1"/>
      <c r="AH656" s="1"/>
      <c r="AI656" s="1"/>
      <c r="AJ656" s="1"/>
      <c r="AK656" s="1"/>
      <c r="AL656" s="1"/>
      <c r="AM656" s="1"/>
      <c r="AN656" s="1"/>
      <c r="AO656" s="1"/>
      <c r="AP656" s="1"/>
      <c r="AQ656" s="1"/>
      <c r="AR656" s="1"/>
      <c r="AS656" s="1"/>
    </row>
    <row r="657" spans="29:45" ht="12.75">
      <c r="AC657" s="1"/>
      <c r="AD657" s="1"/>
      <c r="AE657" s="1"/>
      <c r="AF657" s="1"/>
      <c r="AG657" s="1"/>
      <c r="AH657" s="1"/>
      <c r="AI657" s="1"/>
      <c r="AJ657" s="1"/>
      <c r="AK657" s="1"/>
      <c r="AL657" s="1"/>
      <c r="AM657" s="1"/>
      <c r="AN657" s="1"/>
      <c r="AO657" s="1"/>
      <c r="AP657" s="1"/>
      <c r="AQ657" s="1"/>
      <c r="AR657" s="1"/>
      <c r="AS657" s="1"/>
    </row>
    <row r="658" spans="29:45" ht="12.75">
      <c r="AC658" s="1"/>
      <c r="AD658" s="1"/>
      <c r="AE658" s="1"/>
      <c r="AF658" s="1"/>
      <c r="AG658" s="1"/>
      <c r="AH658" s="1"/>
      <c r="AI658" s="1"/>
      <c r="AJ658" s="1"/>
      <c r="AK658" s="1"/>
      <c r="AL658" s="1"/>
      <c r="AM658" s="1"/>
      <c r="AN658" s="1"/>
      <c r="AO658" s="1"/>
      <c r="AP658" s="1"/>
      <c r="AQ658" s="1"/>
      <c r="AR658" s="1"/>
      <c r="AS658" s="1"/>
    </row>
    <row r="659" spans="29:45" ht="12.75">
      <c r="AC659" s="1"/>
      <c r="AD659" s="1"/>
      <c r="AE659" s="1"/>
      <c r="AF659" s="1"/>
      <c r="AG659" s="1"/>
      <c r="AH659" s="1"/>
      <c r="AI659" s="1"/>
      <c r="AJ659" s="1"/>
      <c r="AK659" s="1"/>
      <c r="AL659" s="1"/>
      <c r="AM659" s="1"/>
      <c r="AN659" s="1"/>
      <c r="AO659" s="1"/>
      <c r="AP659" s="1"/>
      <c r="AQ659" s="1"/>
      <c r="AR659" s="1"/>
      <c r="AS659" s="1"/>
    </row>
    <row r="660" spans="29:45" ht="12.75">
      <c r="AC660" s="1"/>
      <c r="AD660" s="1"/>
      <c r="AE660" s="1"/>
      <c r="AF660" s="1"/>
      <c r="AG660" s="1"/>
      <c r="AH660" s="1"/>
      <c r="AI660" s="1"/>
      <c r="AJ660" s="1"/>
      <c r="AK660" s="1"/>
      <c r="AL660" s="1"/>
      <c r="AM660" s="1"/>
      <c r="AN660" s="1"/>
      <c r="AO660" s="1"/>
      <c r="AP660" s="1"/>
      <c r="AQ660" s="1"/>
      <c r="AR660" s="1"/>
      <c r="AS660" s="1"/>
    </row>
    <row r="661" spans="29:45" ht="12.75">
      <c r="AC661" s="1"/>
      <c r="AD661" s="1"/>
      <c r="AE661" s="1"/>
      <c r="AF661" s="1"/>
      <c r="AG661" s="1"/>
      <c r="AH661" s="1"/>
      <c r="AI661" s="1"/>
      <c r="AJ661" s="1"/>
      <c r="AK661" s="1"/>
      <c r="AL661" s="1"/>
      <c r="AM661" s="1"/>
      <c r="AN661" s="1"/>
      <c r="AO661" s="1"/>
      <c r="AP661" s="1"/>
      <c r="AQ661" s="1"/>
      <c r="AR661" s="1"/>
      <c r="AS661" s="1"/>
    </row>
    <row r="662" spans="29:45" ht="12.75">
      <c r="AC662" s="1"/>
      <c r="AD662" s="1"/>
      <c r="AE662" s="1"/>
      <c r="AF662" s="1"/>
      <c r="AG662" s="1"/>
      <c r="AH662" s="1"/>
      <c r="AI662" s="1"/>
      <c r="AJ662" s="1"/>
      <c r="AK662" s="1"/>
      <c r="AL662" s="1"/>
      <c r="AM662" s="1"/>
      <c r="AN662" s="1"/>
      <c r="AO662" s="1"/>
      <c r="AP662" s="1"/>
      <c r="AQ662" s="1"/>
      <c r="AR662" s="1"/>
      <c r="AS662" s="1"/>
    </row>
    <row r="663" spans="29:45" ht="12.75">
      <c r="AC663" s="1"/>
      <c r="AD663" s="1"/>
      <c r="AE663" s="1"/>
      <c r="AF663" s="1"/>
      <c r="AG663" s="1"/>
      <c r="AH663" s="1"/>
      <c r="AI663" s="1"/>
      <c r="AJ663" s="1"/>
      <c r="AK663" s="1"/>
      <c r="AL663" s="1"/>
      <c r="AM663" s="1"/>
      <c r="AN663" s="1"/>
      <c r="AO663" s="1"/>
      <c r="AP663" s="1"/>
      <c r="AQ663" s="1"/>
      <c r="AR663" s="1"/>
      <c r="AS663" s="1"/>
    </row>
    <row r="664" spans="29:45" ht="12.75">
      <c r="AC664" s="1"/>
      <c r="AD664" s="1"/>
      <c r="AE664" s="1"/>
      <c r="AF664" s="1"/>
      <c r="AG664" s="1"/>
      <c r="AH664" s="1"/>
      <c r="AI664" s="1"/>
      <c r="AJ664" s="1"/>
      <c r="AK664" s="1"/>
      <c r="AL664" s="1"/>
      <c r="AM664" s="1"/>
      <c r="AN664" s="1"/>
      <c r="AO664" s="1"/>
      <c r="AP664" s="1"/>
      <c r="AQ664" s="1"/>
      <c r="AR664" s="1"/>
      <c r="AS664" s="1"/>
    </row>
    <row r="665" spans="29:45" ht="12.75">
      <c r="AC665" s="1"/>
      <c r="AD665" s="1"/>
      <c r="AE665" s="1"/>
      <c r="AF665" s="1"/>
      <c r="AG665" s="1"/>
      <c r="AH665" s="1"/>
      <c r="AI665" s="1"/>
      <c r="AJ665" s="1"/>
      <c r="AK665" s="1"/>
      <c r="AL665" s="1"/>
      <c r="AM665" s="1"/>
      <c r="AN665" s="1"/>
      <c r="AO665" s="1"/>
      <c r="AP665" s="1"/>
      <c r="AQ665" s="1"/>
      <c r="AR665" s="1"/>
      <c r="AS665" s="1"/>
    </row>
    <row r="666" spans="29:45" ht="12.75">
      <c r="AC666" s="1"/>
      <c r="AD666" s="1"/>
      <c r="AE666" s="1"/>
      <c r="AF666" s="1"/>
      <c r="AG666" s="1"/>
      <c r="AH666" s="1"/>
      <c r="AI666" s="1"/>
      <c r="AJ666" s="1"/>
      <c r="AK666" s="1"/>
      <c r="AL666" s="1"/>
      <c r="AM666" s="1"/>
      <c r="AN666" s="1"/>
      <c r="AO666" s="1"/>
      <c r="AP666" s="1"/>
      <c r="AQ666" s="1"/>
      <c r="AR666" s="1"/>
      <c r="AS666" s="1"/>
    </row>
    <row r="667" spans="29:45" ht="12.75">
      <c r="AC667" s="1"/>
      <c r="AD667" s="1"/>
      <c r="AE667" s="1"/>
      <c r="AF667" s="1"/>
      <c r="AG667" s="1"/>
      <c r="AH667" s="1"/>
      <c r="AI667" s="1"/>
      <c r="AJ667" s="1"/>
      <c r="AK667" s="1"/>
      <c r="AL667" s="1"/>
      <c r="AM667" s="1"/>
      <c r="AN667" s="1"/>
      <c r="AO667" s="1"/>
      <c r="AP667" s="1"/>
      <c r="AQ667" s="1"/>
      <c r="AR667" s="1"/>
      <c r="AS667" s="1"/>
    </row>
    <row r="668" spans="29:45" ht="12.75">
      <c r="AC668" s="1"/>
      <c r="AD668" s="1"/>
      <c r="AE668" s="1"/>
      <c r="AF668" s="1"/>
      <c r="AG668" s="1"/>
      <c r="AH668" s="1"/>
      <c r="AI668" s="1"/>
      <c r="AJ668" s="1"/>
      <c r="AK668" s="1"/>
      <c r="AL668" s="1"/>
      <c r="AM668" s="1"/>
      <c r="AN668" s="1"/>
      <c r="AO668" s="1"/>
      <c r="AP668" s="1"/>
      <c r="AQ668" s="1"/>
      <c r="AR668" s="1"/>
      <c r="AS668" s="1"/>
    </row>
    <row r="669" spans="29:45" ht="12.75">
      <c r="AC669" s="1"/>
      <c r="AD669" s="1"/>
      <c r="AE669" s="1"/>
      <c r="AF669" s="1"/>
      <c r="AG669" s="1"/>
      <c r="AH669" s="1"/>
      <c r="AI669" s="1"/>
      <c r="AJ669" s="1"/>
      <c r="AK669" s="1"/>
      <c r="AL669" s="1"/>
      <c r="AM669" s="1"/>
      <c r="AN669" s="1"/>
      <c r="AO669" s="1"/>
      <c r="AP669" s="1"/>
      <c r="AQ669" s="1"/>
      <c r="AR669" s="1"/>
      <c r="AS669" s="1"/>
    </row>
    <row r="670" spans="29:45" ht="12.75">
      <c r="AC670" s="1"/>
      <c r="AD670" s="1"/>
      <c r="AE670" s="1"/>
      <c r="AF670" s="1"/>
      <c r="AG670" s="1"/>
      <c r="AH670" s="1"/>
      <c r="AI670" s="1"/>
      <c r="AJ670" s="1"/>
      <c r="AK670" s="1"/>
      <c r="AL670" s="1"/>
      <c r="AM670" s="1"/>
      <c r="AN670" s="1"/>
      <c r="AO670" s="1"/>
      <c r="AP670" s="1"/>
      <c r="AQ670" s="1"/>
      <c r="AR670" s="1"/>
      <c r="AS670" s="1"/>
    </row>
    <row r="671" spans="29:45" ht="12.75">
      <c r="AC671" s="1"/>
      <c r="AD671" s="1"/>
      <c r="AE671" s="1"/>
      <c r="AF671" s="1"/>
      <c r="AG671" s="1"/>
      <c r="AH671" s="1"/>
      <c r="AI671" s="1"/>
      <c r="AJ671" s="1"/>
      <c r="AK671" s="1"/>
      <c r="AL671" s="1"/>
      <c r="AM671" s="1"/>
      <c r="AN671" s="1"/>
      <c r="AO671" s="1"/>
      <c r="AP671" s="1"/>
      <c r="AQ671" s="1"/>
      <c r="AR671" s="1"/>
      <c r="AS671" s="1"/>
    </row>
    <row r="672" spans="29:45" ht="12.75">
      <c r="AC672" s="1"/>
      <c r="AD672" s="1"/>
      <c r="AE672" s="1"/>
      <c r="AF672" s="1"/>
      <c r="AG672" s="1"/>
      <c r="AH672" s="1"/>
      <c r="AI672" s="1"/>
      <c r="AJ672" s="1"/>
      <c r="AK672" s="1"/>
      <c r="AL672" s="1"/>
      <c r="AM672" s="1"/>
      <c r="AN672" s="1"/>
      <c r="AO672" s="1"/>
      <c r="AP672" s="1"/>
      <c r="AQ672" s="1"/>
      <c r="AR672" s="1"/>
      <c r="AS672" s="1"/>
    </row>
    <row r="673" spans="29:45" ht="12.75">
      <c r="AC673" s="1"/>
      <c r="AD673" s="1"/>
      <c r="AE673" s="1"/>
      <c r="AF673" s="1"/>
      <c r="AG673" s="1"/>
      <c r="AH673" s="1"/>
      <c r="AI673" s="1"/>
      <c r="AJ673" s="1"/>
      <c r="AK673" s="1"/>
      <c r="AL673" s="1"/>
      <c r="AM673" s="1"/>
      <c r="AN673" s="1"/>
      <c r="AO673" s="1"/>
      <c r="AP673" s="1"/>
      <c r="AQ673" s="1"/>
      <c r="AR673" s="1"/>
      <c r="AS673" s="1"/>
    </row>
    <row r="674" spans="29:45" ht="12.75">
      <c r="AC674" s="1"/>
      <c r="AD674" s="1"/>
      <c r="AE674" s="1"/>
      <c r="AF674" s="1"/>
      <c r="AG674" s="1"/>
      <c r="AH674" s="1"/>
      <c r="AI674" s="1"/>
      <c r="AJ674" s="1"/>
      <c r="AK674" s="1"/>
      <c r="AL674" s="1"/>
      <c r="AM674" s="1"/>
      <c r="AN674" s="1"/>
      <c r="AO674" s="1"/>
      <c r="AP674" s="1"/>
      <c r="AQ674" s="1"/>
      <c r="AR674" s="1"/>
      <c r="AS674" s="1"/>
    </row>
    <row r="675" spans="29:45" ht="12.75">
      <c r="AC675" s="1"/>
      <c r="AD675" s="1"/>
      <c r="AE675" s="1"/>
      <c r="AF675" s="1"/>
      <c r="AG675" s="1"/>
      <c r="AH675" s="1"/>
      <c r="AI675" s="1"/>
      <c r="AJ675" s="1"/>
      <c r="AK675" s="1"/>
      <c r="AL675" s="1"/>
      <c r="AM675" s="1"/>
      <c r="AN675" s="1"/>
      <c r="AO675" s="1"/>
      <c r="AP675" s="1"/>
      <c r="AQ675" s="1"/>
      <c r="AR675" s="1"/>
      <c r="AS675" s="1"/>
    </row>
    <row r="676" spans="29:45" ht="12.75">
      <c r="AC676" s="1"/>
      <c r="AD676" s="1"/>
      <c r="AE676" s="1"/>
      <c r="AF676" s="1"/>
      <c r="AG676" s="1"/>
      <c r="AH676" s="1"/>
      <c r="AI676" s="1"/>
      <c r="AJ676" s="1"/>
      <c r="AK676" s="1"/>
      <c r="AL676" s="1"/>
      <c r="AM676" s="1"/>
      <c r="AN676" s="1"/>
      <c r="AO676" s="1"/>
      <c r="AP676" s="1"/>
      <c r="AQ676" s="1"/>
      <c r="AR676" s="1"/>
      <c r="AS676" s="1"/>
    </row>
    <row r="677" spans="29:45" ht="12.75">
      <c r="AC677" s="1"/>
      <c r="AD677" s="1"/>
      <c r="AE677" s="1"/>
      <c r="AF677" s="1"/>
      <c r="AG677" s="1"/>
      <c r="AH677" s="1"/>
      <c r="AI677" s="1"/>
      <c r="AJ677" s="1"/>
      <c r="AK677" s="1"/>
      <c r="AL677" s="1"/>
      <c r="AM677" s="1"/>
      <c r="AN677" s="1"/>
      <c r="AO677" s="1"/>
      <c r="AP677" s="1"/>
      <c r="AQ677" s="1"/>
      <c r="AR677" s="1"/>
      <c r="AS677" s="1"/>
    </row>
    <row r="678" spans="29:45" ht="12.75">
      <c r="AC678" s="1"/>
      <c r="AD678" s="1"/>
      <c r="AE678" s="1"/>
      <c r="AF678" s="1"/>
      <c r="AG678" s="1"/>
      <c r="AH678" s="1"/>
      <c r="AI678" s="1"/>
      <c r="AJ678" s="1"/>
      <c r="AK678" s="1"/>
      <c r="AL678" s="1"/>
      <c r="AM678" s="1"/>
      <c r="AN678" s="1"/>
      <c r="AO678" s="1"/>
      <c r="AP678" s="1"/>
      <c r="AQ678" s="1"/>
      <c r="AR678" s="1"/>
      <c r="AS678" s="1"/>
    </row>
    <row r="679" spans="29:45" ht="12.75">
      <c r="AC679" s="1"/>
      <c r="AD679" s="1"/>
      <c r="AE679" s="1"/>
      <c r="AF679" s="1"/>
      <c r="AG679" s="1"/>
      <c r="AH679" s="1"/>
      <c r="AI679" s="1"/>
      <c r="AJ679" s="1"/>
      <c r="AK679" s="1"/>
      <c r="AL679" s="1"/>
      <c r="AM679" s="1"/>
      <c r="AN679" s="1"/>
      <c r="AO679" s="1"/>
      <c r="AP679" s="1"/>
      <c r="AQ679" s="1"/>
      <c r="AR679" s="1"/>
      <c r="AS679" s="1"/>
    </row>
    <row r="680" spans="29:45" ht="12.75">
      <c r="AC680" s="1"/>
      <c r="AD680" s="1"/>
      <c r="AE680" s="1"/>
      <c r="AF680" s="1"/>
      <c r="AG680" s="1"/>
      <c r="AH680" s="1"/>
      <c r="AI680" s="1"/>
      <c r="AJ680" s="1"/>
      <c r="AK680" s="1"/>
      <c r="AL680" s="1"/>
      <c r="AM680" s="1"/>
      <c r="AN680" s="1"/>
      <c r="AO680" s="1"/>
      <c r="AP680" s="1"/>
      <c r="AQ680" s="1"/>
      <c r="AR680" s="1"/>
      <c r="AS680" s="1"/>
    </row>
    <row r="681" spans="29:45" ht="12.75">
      <c r="AC681" s="1"/>
      <c r="AD681" s="1"/>
      <c r="AE681" s="1"/>
      <c r="AF681" s="1"/>
      <c r="AG681" s="1"/>
      <c r="AH681" s="1"/>
      <c r="AI681" s="1"/>
      <c r="AJ681" s="1"/>
      <c r="AK681" s="1"/>
      <c r="AL681" s="1"/>
      <c r="AM681" s="1"/>
      <c r="AN681" s="1"/>
      <c r="AO681" s="1"/>
      <c r="AP681" s="1"/>
      <c r="AQ681" s="1"/>
      <c r="AR681" s="1"/>
      <c r="AS681" s="1"/>
    </row>
    <row r="682" spans="29:45" ht="12.75">
      <c r="AC682" s="1"/>
      <c r="AD682" s="1"/>
      <c r="AE682" s="1"/>
      <c r="AF682" s="1"/>
      <c r="AG682" s="1"/>
      <c r="AH682" s="1"/>
      <c r="AI682" s="1"/>
      <c r="AJ682" s="1"/>
      <c r="AK682" s="1"/>
      <c r="AL682" s="1"/>
      <c r="AM682" s="1"/>
      <c r="AN682" s="1"/>
      <c r="AO682" s="1"/>
      <c r="AP682" s="1"/>
      <c r="AQ682" s="1"/>
      <c r="AR682" s="1"/>
      <c r="AS682" s="1"/>
    </row>
    <row r="683" spans="29:45" ht="12.75">
      <c r="AC683" s="1"/>
      <c r="AD683" s="1"/>
      <c r="AE683" s="1"/>
      <c r="AF683" s="1"/>
      <c r="AG683" s="1"/>
      <c r="AH683" s="1"/>
      <c r="AI683" s="1"/>
      <c r="AJ683" s="1"/>
      <c r="AK683" s="1"/>
      <c r="AL683" s="1"/>
      <c r="AM683" s="1"/>
      <c r="AN683" s="1"/>
      <c r="AO683" s="1"/>
      <c r="AP683" s="1"/>
      <c r="AQ683" s="1"/>
      <c r="AR683" s="1"/>
      <c r="AS683" s="1"/>
    </row>
    <row r="684" spans="29:45" ht="12.75">
      <c r="AC684" s="1"/>
      <c r="AD684" s="1"/>
      <c r="AE684" s="1"/>
      <c r="AF684" s="1"/>
      <c r="AG684" s="1"/>
      <c r="AH684" s="1"/>
      <c r="AI684" s="1"/>
      <c r="AJ684" s="1"/>
      <c r="AK684" s="1"/>
      <c r="AL684" s="1"/>
      <c r="AM684" s="1"/>
      <c r="AN684" s="1"/>
      <c r="AO684" s="1"/>
      <c r="AP684" s="1"/>
      <c r="AQ684" s="1"/>
      <c r="AR684" s="1"/>
      <c r="AS684" s="1"/>
    </row>
    <row r="685" spans="29:45" ht="12.75">
      <c r="AC685" s="1"/>
      <c r="AD685" s="1"/>
      <c r="AE685" s="1"/>
      <c r="AF685" s="1"/>
      <c r="AG685" s="1"/>
      <c r="AH685" s="1"/>
      <c r="AI685" s="1"/>
      <c r="AJ685" s="1"/>
      <c r="AK685" s="1"/>
      <c r="AL685" s="1"/>
      <c r="AM685" s="1"/>
      <c r="AN685" s="1"/>
      <c r="AO685" s="1"/>
      <c r="AP685" s="1"/>
      <c r="AQ685" s="1"/>
      <c r="AR685" s="1"/>
      <c r="AS685" s="1"/>
    </row>
    <row r="686" spans="29:45" ht="12.75">
      <c r="AC686" s="1"/>
      <c r="AD686" s="1"/>
      <c r="AE686" s="1"/>
      <c r="AF686" s="1"/>
      <c r="AG686" s="1"/>
      <c r="AH686" s="1"/>
      <c r="AI686" s="1"/>
      <c r="AJ686" s="1"/>
      <c r="AK686" s="1"/>
      <c r="AL686" s="1"/>
      <c r="AM686" s="1"/>
      <c r="AN686" s="1"/>
      <c r="AO686" s="1"/>
      <c r="AP686" s="1"/>
      <c r="AQ686" s="1"/>
      <c r="AR686" s="1"/>
      <c r="AS686" s="1"/>
    </row>
    <row r="687" spans="29:45" ht="12.75">
      <c r="AC687" s="1"/>
      <c r="AD687" s="1"/>
      <c r="AE687" s="1"/>
      <c r="AF687" s="1"/>
      <c r="AG687" s="1"/>
      <c r="AH687" s="1"/>
      <c r="AI687" s="1"/>
      <c r="AJ687" s="1"/>
      <c r="AK687" s="1"/>
      <c r="AL687" s="1"/>
      <c r="AM687" s="1"/>
      <c r="AN687" s="1"/>
      <c r="AO687" s="1"/>
      <c r="AP687" s="1"/>
      <c r="AQ687" s="1"/>
      <c r="AR687" s="1"/>
      <c r="AS687" s="1"/>
    </row>
    <row r="688" spans="29:45" ht="12.75">
      <c r="AC688" s="1"/>
      <c r="AD688" s="1"/>
      <c r="AE688" s="1"/>
      <c r="AF688" s="1"/>
      <c r="AG688" s="1"/>
      <c r="AH688" s="1"/>
      <c r="AI688" s="1"/>
      <c r="AJ688" s="1"/>
      <c r="AK688" s="1"/>
      <c r="AL688" s="1"/>
      <c r="AM688" s="1"/>
      <c r="AN688" s="1"/>
      <c r="AO688" s="1"/>
      <c r="AP688" s="1"/>
      <c r="AQ688" s="1"/>
      <c r="AR688" s="1"/>
      <c r="AS688" s="1"/>
    </row>
    <row r="689" spans="29:45" ht="12.75">
      <c r="AC689" s="1"/>
      <c r="AD689" s="1"/>
      <c r="AE689" s="1"/>
      <c r="AF689" s="1"/>
      <c r="AG689" s="1"/>
      <c r="AH689" s="1"/>
      <c r="AI689" s="1"/>
      <c r="AJ689" s="1"/>
      <c r="AK689" s="1"/>
      <c r="AL689" s="1"/>
      <c r="AM689" s="1"/>
      <c r="AN689" s="1"/>
      <c r="AO689" s="1"/>
      <c r="AP689" s="1"/>
      <c r="AQ689" s="1"/>
      <c r="AR689" s="1"/>
      <c r="AS689" s="1"/>
    </row>
    <row r="690" spans="29:45" ht="12.75">
      <c r="AC690" s="1"/>
      <c r="AD690" s="1"/>
      <c r="AE690" s="1"/>
      <c r="AF690" s="1"/>
      <c r="AG690" s="1"/>
      <c r="AH690" s="1"/>
      <c r="AI690" s="1"/>
      <c r="AJ690" s="1"/>
      <c r="AK690" s="1"/>
      <c r="AL690" s="1"/>
      <c r="AM690" s="1"/>
      <c r="AN690" s="1"/>
      <c r="AO690" s="1"/>
      <c r="AP690" s="1"/>
      <c r="AQ690" s="1"/>
      <c r="AR690" s="1"/>
      <c r="AS690" s="1"/>
    </row>
    <row r="691" spans="29:45" ht="12.75">
      <c r="AC691" s="1"/>
      <c r="AD691" s="1"/>
      <c r="AE691" s="1"/>
      <c r="AF691" s="1"/>
      <c r="AG691" s="1"/>
      <c r="AH691" s="1"/>
      <c r="AI691" s="1"/>
      <c r="AJ691" s="1"/>
      <c r="AK691" s="1"/>
      <c r="AL691" s="1"/>
      <c r="AM691" s="1"/>
      <c r="AN691" s="1"/>
      <c r="AO691" s="1"/>
      <c r="AP691" s="1"/>
      <c r="AQ691" s="1"/>
      <c r="AR691" s="1"/>
      <c r="AS691" s="1"/>
    </row>
    <row r="692" spans="29:45" ht="12.75">
      <c r="AC692" s="1"/>
      <c r="AD692" s="1"/>
      <c r="AE692" s="1"/>
      <c r="AF692" s="1"/>
      <c r="AG692" s="1"/>
      <c r="AH692" s="1"/>
      <c r="AI692" s="1"/>
      <c r="AJ692" s="1"/>
      <c r="AK692" s="1"/>
      <c r="AL692" s="1"/>
      <c r="AM692" s="1"/>
      <c r="AN692" s="1"/>
      <c r="AO692" s="1"/>
      <c r="AP692" s="1"/>
      <c r="AQ692" s="1"/>
      <c r="AR692" s="1"/>
      <c r="AS692" s="1"/>
    </row>
    <row r="693" spans="29:45" ht="12.75">
      <c r="AC693" s="1"/>
      <c r="AD693" s="1"/>
      <c r="AE693" s="1"/>
      <c r="AF693" s="1"/>
      <c r="AG693" s="1"/>
      <c r="AH693" s="1"/>
      <c r="AI693" s="1"/>
      <c r="AJ693" s="1"/>
      <c r="AK693" s="1"/>
      <c r="AL693" s="1"/>
      <c r="AM693" s="1"/>
      <c r="AN693" s="1"/>
      <c r="AO693" s="1"/>
      <c r="AP693" s="1"/>
      <c r="AQ693" s="1"/>
      <c r="AR693" s="1"/>
      <c r="AS693" s="1"/>
    </row>
    <row r="694" spans="29:45" ht="12.75">
      <c r="AC694" s="1"/>
      <c r="AD694" s="1"/>
      <c r="AE694" s="1"/>
      <c r="AF694" s="1"/>
      <c r="AG694" s="1"/>
      <c r="AH694" s="1"/>
      <c r="AI694" s="1"/>
      <c r="AJ694" s="1"/>
      <c r="AK694" s="1"/>
      <c r="AL694" s="1"/>
      <c r="AM694" s="1"/>
      <c r="AN694" s="1"/>
      <c r="AO694" s="1"/>
      <c r="AP694" s="1"/>
      <c r="AQ694" s="1"/>
      <c r="AR694" s="1"/>
      <c r="AS694" s="1"/>
    </row>
    <row r="695" spans="29:45" ht="12.75">
      <c r="AC695" s="1"/>
      <c r="AD695" s="1"/>
      <c r="AE695" s="1"/>
      <c r="AF695" s="1"/>
      <c r="AG695" s="1"/>
      <c r="AH695" s="1"/>
      <c r="AI695" s="1"/>
      <c r="AJ695" s="1"/>
      <c r="AK695" s="1"/>
      <c r="AL695" s="1"/>
      <c r="AM695" s="1"/>
      <c r="AN695" s="1"/>
      <c r="AO695" s="1"/>
      <c r="AP695" s="1"/>
      <c r="AQ695" s="1"/>
      <c r="AR695" s="1"/>
      <c r="AS695" s="1"/>
    </row>
    <row r="696" spans="29:45" ht="12.75">
      <c r="AC696" s="1"/>
      <c r="AD696" s="1"/>
      <c r="AE696" s="1"/>
      <c r="AF696" s="1"/>
      <c r="AG696" s="1"/>
      <c r="AH696" s="1"/>
      <c r="AI696" s="1"/>
      <c r="AJ696" s="1"/>
      <c r="AK696" s="1"/>
      <c r="AL696" s="1"/>
      <c r="AM696" s="1"/>
      <c r="AN696" s="1"/>
      <c r="AO696" s="1"/>
      <c r="AP696" s="1"/>
      <c r="AQ696" s="1"/>
      <c r="AR696" s="1"/>
      <c r="AS696" s="1"/>
    </row>
    <row r="697" spans="29:45" ht="12.75">
      <c r="AC697" s="1"/>
      <c r="AD697" s="1"/>
      <c r="AE697" s="1"/>
      <c r="AF697" s="1"/>
      <c r="AG697" s="1"/>
      <c r="AH697" s="1"/>
      <c r="AI697" s="1"/>
      <c r="AJ697" s="1"/>
      <c r="AK697" s="1"/>
      <c r="AL697" s="1"/>
      <c r="AM697" s="1"/>
      <c r="AN697" s="1"/>
      <c r="AO697" s="1"/>
      <c r="AP697" s="1"/>
      <c r="AQ697" s="1"/>
      <c r="AR697" s="1"/>
      <c r="AS697" s="1"/>
    </row>
    <row r="698" spans="29:45" ht="12.75">
      <c r="AC698" s="1"/>
      <c r="AD698" s="1"/>
      <c r="AE698" s="1"/>
      <c r="AF698" s="1"/>
      <c r="AG698" s="1"/>
      <c r="AH698" s="1"/>
      <c r="AI698" s="1"/>
      <c r="AJ698" s="1"/>
      <c r="AK698" s="1"/>
      <c r="AL698" s="1"/>
      <c r="AM698" s="1"/>
      <c r="AN698" s="1"/>
      <c r="AO698" s="1"/>
      <c r="AP698" s="1"/>
      <c r="AQ698" s="1"/>
      <c r="AR698" s="1"/>
      <c r="AS698" s="1"/>
    </row>
    <row r="699" spans="29:45" ht="12.75">
      <c r="AC699" s="1"/>
      <c r="AD699" s="1"/>
      <c r="AE699" s="1"/>
      <c r="AF699" s="1"/>
      <c r="AG699" s="1"/>
      <c r="AH699" s="1"/>
      <c r="AI699" s="1"/>
      <c r="AJ699" s="1"/>
      <c r="AK699" s="1"/>
      <c r="AL699" s="1"/>
      <c r="AM699" s="1"/>
      <c r="AN699" s="1"/>
      <c r="AO699" s="1"/>
      <c r="AP699" s="1"/>
      <c r="AQ699" s="1"/>
      <c r="AR699" s="1"/>
      <c r="AS699" s="1"/>
    </row>
    <row r="700" spans="29:45" ht="12.75">
      <c r="AC700" s="1"/>
      <c r="AD700" s="1"/>
      <c r="AE700" s="1"/>
      <c r="AF700" s="1"/>
      <c r="AG700" s="1"/>
      <c r="AH700" s="1"/>
      <c r="AI700" s="1"/>
      <c r="AJ700" s="1"/>
      <c r="AK700" s="1"/>
      <c r="AL700" s="1"/>
      <c r="AM700" s="1"/>
      <c r="AN700" s="1"/>
      <c r="AO700" s="1"/>
      <c r="AP700" s="1"/>
      <c r="AQ700" s="1"/>
      <c r="AR700" s="1"/>
      <c r="AS700" s="1"/>
    </row>
    <row r="701" spans="29:45" ht="12.75">
      <c r="AC701" s="1"/>
      <c r="AD701" s="1"/>
      <c r="AE701" s="1"/>
      <c r="AF701" s="1"/>
      <c r="AG701" s="1"/>
      <c r="AH701" s="1"/>
      <c r="AI701" s="1"/>
      <c r="AJ701" s="1"/>
      <c r="AK701" s="1"/>
      <c r="AL701" s="1"/>
      <c r="AM701" s="1"/>
      <c r="AN701" s="1"/>
      <c r="AO701" s="1"/>
      <c r="AP701" s="1"/>
      <c r="AQ701" s="1"/>
      <c r="AR701" s="1"/>
      <c r="AS701" s="1"/>
    </row>
    <row r="702" spans="29:45" ht="12.75">
      <c r="AC702" s="1"/>
      <c r="AD702" s="1"/>
      <c r="AE702" s="1"/>
      <c r="AF702" s="1"/>
      <c r="AG702" s="1"/>
      <c r="AH702" s="1"/>
      <c r="AI702" s="1"/>
      <c r="AJ702" s="1"/>
      <c r="AK702" s="1"/>
      <c r="AL702" s="1"/>
      <c r="AM702" s="1"/>
      <c r="AN702" s="1"/>
      <c r="AO702" s="1"/>
      <c r="AP702" s="1"/>
      <c r="AQ702" s="1"/>
      <c r="AR702" s="1"/>
      <c r="AS702" s="1"/>
    </row>
    <row r="703" spans="29:45" ht="12.75">
      <c r="AC703" s="1"/>
      <c r="AD703" s="1"/>
      <c r="AE703" s="1"/>
      <c r="AF703" s="1"/>
      <c r="AG703" s="1"/>
      <c r="AH703" s="1"/>
      <c r="AI703" s="1"/>
      <c r="AJ703" s="1"/>
      <c r="AK703" s="1"/>
      <c r="AL703" s="1"/>
      <c r="AM703" s="1"/>
      <c r="AN703" s="1"/>
      <c r="AO703" s="1"/>
      <c r="AP703" s="1"/>
      <c r="AQ703" s="1"/>
      <c r="AR703" s="1"/>
      <c r="AS703" s="1"/>
    </row>
    <row r="704" spans="29:45" ht="12.75">
      <c r="AC704" s="1"/>
      <c r="AD704" s="1"/>
      <c r="AE704" s="1"/>
      <c r="AF704" s="1"/>
      <c r="AG704" s="1"/>
      <c r="AH704" s="1"/>
      <c r="AI704" s="1"/>
      <c r="AJ704" s="1"/>
      <c r="AK704" s="1"/>
      <c r="AL704" s="1"/>
      <c r="AM704" s="1"/>
      <c r="AN704" s="1"/>
      <c r="AO704" s="1"/>
      <c r="AP704" s="1"/>
      <c r="AQ704" s="1"/>
      <c r="AR704" s="1"/>
      <c r="AS704" s="1"/>
    </row>
    <row r="705" spans="29:45" ht="12.75">
      <c r="AC705" s="1"/>
      <c r="AD705" s="1"/>
      <c r="AE705" s="1"/>
      <c r="AF705" s="1"/>
      <c r="AG705" s="1"/>
      <c r="AH705" s="1"/>
      <c r="AI705" s="1"/>
      <c r="AJ705" s="1"/>
      <c r="AK705" s="1"/>
      <c r="AL705" s="1"/>
      <c r="AM705" s="1"/>
      <c r="AN705" s="1"/>
      <c r="AO705" s="1"/>
      <c r="AP705" s="1"/>
      <c r="AQ705" s="1"/>
      <c r="AR705" s="1"/>
      <c r="AS705" s="1"/>
    </row>
    <row r="706" spans="29:45" ht="12.75">
      <c r="AC706" s="1"/>
      <c r="AD706" s="1"/>
      <c r="AE706" s="1"/>
      <c r="AF706" s="1"/>
      <c r="AG706" s="1"/>
      <c r="AH706" s="1"/>
      <c r="AI706" s="1"/>
      <c r="AJ706" s="1"/>
      <c r="AK706" s="1"/>
      <c r="AL706" s="1"/>
      <c r="AM706" s="1"/>
      <c r="AN706" s="1"/>
      <c r="AO706" s="1"/>
      <c r="AP706" s="1"/>
      <c r="AQ706" s="1"/>
      <c r="AR706" s="1"/>
      <c r="AS706" s="1"/>
    </row>
    <row r="707" spans="29:45" ht="12.75">
      <c r="AC707" s="1"/>
      <c r="AD707" s="1"/>
      <c r="AE707" s="1"/>
      <c r="AF707" s="1"/>
      <c r="AG707" s="1"/>
      <c r="AH707" s="1"/>
      <c r="AI707" s="1"/>
      <c r="AJ707" s="1"/>
      <c r="AK707" s="1"/>
      <c r="AL707" s="1"/>
      <c r="AM707" s="1"/>
      <c r="AN707" s="1"/>
      <c r="AO707" s="1"/>
      <c r="AP707" s="1"/>
      <c r="AQ707" s="1"/>
      <c r="AR707" s="1"/>
      <c r="AS707" s="1"/>
    </row>
    <row r="708" spans="29:45" ht="12.75">
      <c r="AC708" s="1"/>
      <c r="AD708" s="1"/>
      <c r="AE708" s="1"/>
      <c r="AF708" s="1"/>
      <c r="AG708" s="1"/>
      <c r="AH708" s="1"/>
      <c r="AI708" s="1"/>
      <c r="AJ708" s="1"/>
      <c r="AK708" s="1"/>
      <c r="AL708" s="1"/>
      <c r="AM708" s="1"/>
      <c r="AN708" s="1"/>
      <c r="AO708" s="1"/>
      <c r="AP708" s="1"/>
      <c r="AQ708" s="1"/>
      <c r="AR708" s="1"/>
      <c r="AS708" s="1"/>
    </row>
    <row r="709" spans="29:45" ht="12.75">
      <c r="AC709" s="1"/>
      <c r="AD709" s="1"/>
      <c r="AE709" s="1"/>
      <c r="AF709" s="1"/>
      <c r="AG709" s="1"/>
      <c r="AH709" s="1"/>
      <c r="AI709" s="1"/>
      <c r="AJ709" s="1"/>
      <c r="AK709" s="1"/>
      <c r="AL709" s="1"/>
      <c r="AM709" s="1"/>
      <c r="AN709" s="1"/>
      <c r="AO709" s="1"/>
      <c r="AP709" s="1"/>
      <c r="AQ709" s="1"/>
      <c r="AR709" s="1"/>
      <c r="AS709" s="1"/>
    </row>
    <row r="710" spans="29:45" ht="12.75">
      <c r="AC710" s="1"/>
      <c r="AD710" s="1"/>
      <c r="AE710" s="1"/>
      <c r="AF710" s="1"/>
      <c r="AG710" s="1"/>
      <c r="AH710" s="1"/>
      <c r="AI710" s="1"/>
      <c r="AJ710" s="1"/>
      <c r="AK710" s="1"/>
      <c r="AL710" s="1"/>
      <c r="AM710" s="1"/>
      <c r="AN710" s="1"/>
      <c r="AO710" s="1"/>
      <c r="AP710" s="1"/>
      <c r="AQ710" s="1"/>
      <c r="AR710" s="1"/>
      <c r="AS710" s="1"/>
    </row>
    <row r="711" spans="29:35" ht="12.75">
      <c r="AC711" s="1"/>
      <c r="AD711" s="1"/>
      <c r="AE711" s="1"/>
      <c r="AF711" s="1"/>
      <c r="AG711" s="1"/>
      <c r="AH711" s="1"/>
      <c r="AI711" s="1"/>
    </row>
    <row r="712" spans="29:35" ht="12.75">
      <c r="AC712" s="1"/>
      <c r="AD712" s="1"/>
      <c r="AE712" s="1"/>
      <c r="AF712" s="1"/>
      <c r="AG712" s="1"/>
      <c r="AH712" s="1"/>
      <c r="AI712" s="1"/>
    </row>
    <row r="713" spans="29:35" ht="12.75">
      <c r="AC713" s="1"/>
      <c r="AD713" s="1"/>
      <c r="AE713" s="1"/>
      <c r="AF713" s="1"/>
      <c r="AG713" s="1"/>
      <c r="AH713" s="1"/>
      <c r="AI713" s="1"/>
    </row>
    <row r="714" spans="29:35" ht="12.75">
      <c r="AC714" s="1"/>
      <c r="AD714" s="1"/>
      <c r="AE714" s="1"/>
      <c r="AF714" s="1"/>
      <c r="AG714" s="1"/>
      <c r="AH714" s="1"/>
      <c r="AI714" s="1"/>
    </row>
    <row r="715" spans="29:35" ht="12.75">
      <c r="AC715" s="1"/>
      <c r="AD715" s="1"/>
      <c r="AE715" s="1"/>
      <c r="AF715" s="1"/>
      <c r="AG715" s="1"/>
      <c r="AH715" s="1"/>
      <c r="AI715" s="1"/>
    </row>
    <row r="716" spans="29:35" ht="12.75">
      <c r="AC716" s="1"/>
      <c r="AD716" s="1"/>
      <c r="AE716" s="1"/>
      <c r="AF716" s="1"/>
      <c r="AG716" s="1"/>
      <c r="AH716" s="1"/>
      <c r="AI716" s="1"/>
    </row>
    <row r="717" spans="29:35" ht="12.75">
      <c r="AC717" s="1"/>
      <c r="AD717" s="1"/>
      <c r="AE717" s="1"/>
      <c r="AF717" s="1"/>
      <c r="AG717" s="1"/>
      <c r="AH717" s="1"/>
      <c r="AI717" s="1"/>
    </row>
    <row r="718" spans="29:35" ht="12.75">
      <c r="AC718" s="1"/>
      <c r="AD718" s="1"/>
      <c r="AE718" s="1"/>
      <c r="AF718" s="1"/>
      <c r="AG718" s="1"/>
      <c r="AH718" s="1"/>
      <c r="AI718" s="1"/>
    </row>
    <row r="719" spans="29:35" ht="12.75">
      <c r="AC719" s="1"/>
      <c r="AD719" s="1"/>
      <c r="AE719" s="1"/>
      <c r="AF719" s="1"/>
      <c r="AG719" s="1"/>
      <c r="AH719" s="1"/>
      <c r="AI719" s="1"/>
    </row>
    <row r="720" spans="29:35" ht="12.75">
      <c r="AC720" s="1"/>
      <c r="AD720" s="1"/>
      <c r="AE720" s="1"/>
      <c r="AF720" s="1"/>
      <c r="AG720" s="1"/>
      <c r="AH720" s="1"/>
      <c r="AI720" s="1"/>
    </row>
    <row r="721" spans="29:35" ht="12.75">
      <c r="AC721" s="1"/>
      <c r="AD721" s="1"/>
      <c r="AE721" s="1"/>
      <c r="AF721" s="1"/>
      <c r="AG721" s="1"/>
      <c r="AH721" s="1"/>
      <c r="AI721" s="1"/>
    </row>
    <row r="722" spans="29:35" ht="12.75">
      <c r="AC722" s="1"/>
      <c r="AD722" s="1"/>
      <c r="AE722" s="1"/>
      <c r="AF722" s="1"/>
      <c r="AG722" s="1"/>
      <c r="AH722" s="1"/>
      <c r="AI722" s="1"/>
    </row>
    <row r="723" spans="29:35" ht="12.75">
      <c r="AC723" s="1"/>
      <c r="AD723" s="1"/>
      <c r="AE723" s="1"/>
      <c r="AF723" s="1"/>
      <c r="AG723" s="1"/>
      <c r="AH723" s="1"/>
      <c r="AI723" s="1"/>
    </row>
    <row r="724" spans="29:35" ht="12.75">
      <c r="AC724" s="1"/>
      <c r="AD724" s="1"/>
      <c r="AE724" s="1"/>
      <c r="AF724" s="1"/>
      <c r="AG724" s="1"/>
      <c r="AH724" s="1"/>
      <c r="AI724" s="1"/>
    </row>
    <row r="725" spans="29:35" ht="12.75">
      <c r="AC725" s="1"/>
      <c r="AD725" s="1"/>
      <c r="AE725" s="1"/>
      <c r="AF725" s="1"/>
      <c r="AG725" s="1"/>
      <c r="AH725" s="1"/>
      <c r="AI725" s="1"/>
    </row>
    <row r="726" spans="29:35" ht="12.75">
      <c r="AC726" s="1"/>
      <c r="AD726" s="1"/>
      <c r="AE726" s="1"/>
      <c r="AF726" s="1"/>
      <c r="AG726" s="1"/>
      <c r="AH726" s="1"/>
      <c r="AI726" s="1"/>
    </row>
    <row r="727" spans="29:35" ht="12.75">
      <c r="AC727" s="1"/>
      <c r="AD727" s="1"/>
      <c r="AE727" s="1"/>
      <c r="AF727" s="1"/>
      <c r="AG727" s="1"/>
      <c r="AH727" s="1"/>
      <c r="AI727" s="1"/>
    </row>
    <row r="728" spans="29:35" ht="12.75">
      <c r="AC728" s="1"/>
      <c r="AD728" s="1"/>
      <c r="AE728" s="1"/>
      <c r="AF728" s="1"/>
      <c r="AG728" s="1"/>
      <c r="AH728" s="1"/>
      <c r="AI728" s="1"/>
    </row>
    <row r="729" spans="29:35" ht="12.75">
      <c r="AC729" s="1"/>
      <c r="AD729" s="1"/>
      <c r="AE729" s="1"/>
      <c r="AF729" s="1"/>
      <c r="AG729" s="1"/>
      <c r="AH729" s="1"/>
      <c r="AI729" s="1"/>
    </row>
    <row r="730" spans="29:35" ht="12.75">
      <c r="AC730" s="1"/>
      <c r="AD730" s="1"/>
      <c r="AE730" s="1"/>
      <c r="AF730" s="1"/>
      <c r="AG730" s="1"/>
      <c r="AH730" s="1"/>
      <c r="AI730" s="1"/>
    </row>
    <row r="731" spans="29:35" ht="12.75">
      <c r="AC731" s="1"/>
      <c r="AD731" s="1"/>
      <c r="AE731" s="1"/>
      <c r="AF731" s="1"/>
      <c r="AG731" s="1"/>
      <c r="AH731" s="1"/>
      <c r="AI731" s="1"/>
    </row>
    <row r="732" spans="29:35" ht="12.75">
      <c r="AC732" s="1"/>
      <c r="AD732" s="1"/>
      <c r="AE732" s="1"/>
      <c r="AF732" s="1"/>
      <c r="AG732" s="1"/>
      <c r="AH732" s="1"/>
      <c r="AI732" s="1"/>
    </row>
    <row r="733" spans="29:35" ht="12.75">
      <c r="AC733" s="1"/>
      <c r="AD733" s="1"/>
      <c r="AE733" s="1"/>
      <c r="AF733" s="1"/>
      <c r="AG733" s="1"/>
      <c r="AH733" s="1"/>
      <c r="AI733" s="1"/>
    </row>
    <row r="734" spans="29:35" ht="12.75">
      <c r="AC734" s="1"/>
      <c r="AD734" s="1"/>
      <c r="AE734" s="1"/>
      <c r="AF734" s="1"/>
      <c r="AG734" s="1"/>
      <c r="AH734" s="1"/>
      <c r="AI734" s="1"/>
    </row>
    <row r="735" spans="29:35" ht="12.75">
      <c r="AC735" s="1"/>
      <c r="AD735" s="1"/>
      <c r="AE735" s="1"/>
      <c r="AF735" s="1"/>
      <c r="AG735" s="1"/>
      <c r="AH735" s="1"/>
      <c r="AI735" s="1"/>
    </row>
    <row r="736" spans="29:35" ht="12.75">
      <c r="AC736" s="1"/>
      <c r="AD736" s="1"/>
      <c r="AE736" s="1"/>
      <c r="AF736" s="1"/>
      <c r="AG736" s="1"/>
      <c r="AH736" s="1"/>
      <c r="AI736" s="1"/>
    </row>
  </sheetData>
  <sheetProtection/>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H8" sqref="H8"/>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H11" sqref="H11"/>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L42" sqref="L42"/>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J41" sqref="J41"/>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P33" sqref="P33"/>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Q35" sqref="Q35"/>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P33" sqref="P33"/>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H9" sqref="H9"/>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H6" sqref="H6"/>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H3" sqref="H3"/>
    </sheetView>
  </sheetViews>
  <sheetFormatPr defaultColWidth="9.140625" defaultRowHeight="12.75"/>
  <cols>
    <col min="1" max="16384" width="9.140625" style="58" customWidth="1"/>
  </cols>
  <sheetData/>
  <sheetProtection password="D1AD" sheet="1" objects="1" scenarios="1" selectLockedCells="1" selectUnlockedCells="1"/>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Q35" sqref="Q35"/>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I8" sqref="I8"/>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I10" sqref="I10"/>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H7" sqref="H7"/>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H9" sqref="H9"/>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H9" sqref="H9"/>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10" sqref="G10"/>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J4" sqref="J4"/>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R34" sqref="R34"/>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J10" sqref="J10"/>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Q35" sqref="Q34:Q35"/>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H13" sqref="H13"/>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J4" sqref="J4"/>
    </sheetView>
  </sheetViews>
  <sheetFormatPr defaultColWidth="9.140625" defaultRowHeight="12.75"/>
  <cols>
    <col min="1" max="16384" width="9.140625" style="58" customWidth="1"/>
  </cols>
  <sheetData/>
  <sheetProtection password="DE6D" sheet="1" objects="1" scenarios="1" selectLockedCells="1" selectUnlockedCell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D. Miller</dc:creator>
  <cp:keywords/>
  <dc:description/>
  <cp:lastModifiedBy>Sheila Gibbs</cp:lastModifiedBy>
  <cp:lastPrinted>2008-08-06T13:01:41Z</cp:lastPrinted>
  <dcterms:created xsi:type="dcterms:W3CDTF">2007-01-12T09:38:48Z</dcterms:created>
  <dcterms:modified xsi:type="dcterms:W3CDTF">2012-01-26T10:57:48Z</dcterms:modified>
  <cp:category/>
  <cp:version/>
  <cp:contentType/>
  <cp:contentStatus/>
</cp:coreProperties>
</file>