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 activeTab="1"/>
  </bookViews>
  <sheets>
    <sheet name="Borehole 25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DOC" sheetId="9" r:id="rId9"/>
    <sheet name="Fe" sheetId="10" r:id="rId10"/>
    <sheet name="H" sheetId="11" r:id="rId11"/>
    <sheet name="Inorganic N" sheetId="12" r:id="rId12"/>
    <sheet name="K" sheetId="13" r:id="rId13"/>
    <sheet name="Mg" sheetId="14" r:id="rId14"/>
    <sheet name="Mn" sheetId="15" r:id="rId15"/>
    <sheet name="Na" sheetId="16" r:id="rId16"/>
    <sheet name="Na to Cl ratio" sheetId="17" r:id="rId17"/>
    <sheet name="NH4-N" sheetId="18" r:id="rId18"/>
    <sheet name="NO3-N" sheetId="19" r:id="rId19"/>
    <sheet name="pH" sheetId="20" r:id="rId20"/>
    <sheet name="P" sheetId="21" r:id="rId21"/>
    <sheet name="PO4-P" sheetId="22" r:id="rId22"/>
    <sheet name="S" sheetId="23" r:id="rId23"/>
    <sheet name="Si" sheetId="24" r:id="rId24"/>
    <sheet name="SO4-S" sheetId="25" r:id="rId25"/>
    <sheet name="Total Anions" sheetId="26" r:id="rId26"/>
    <sheet name="Total Cations" sheetId="27" r:id="rId27"/>
    <sheet name="Zn" sheetId="28" r:id="rId28"/>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AT3" authorId="0">
      <text>
        <r>
          <rPr>
            <b/>
            <sz val="8"/>
            <rFont val="Tahoma"/>
            <family val="2"/>
          </rPr>
          <t>Macaulay Institute:</t>
        </r>
        <r>
          <rPr>
            <sz val="8"/>
            <rFont val="Tahoma"/>
            <family val="2"/>
          </rPr>
          <t xml:space="preserve">
If Total Anions missing then Total Cations have been deleted</t>
        </r>
      </text>
    </comment>
    <comment ref="AU3" authorId="1">
      <text>
        <r>
          <rPr>
            <b/>
            <sz val="8"/>
            <rFont val="Tahoma"/>
            <family val="2"/>
          </rPr>
          <t xml:space="preserve"> :</t>
        </r>
        <r>
          <rPr>
            <sz val="8"/>
            <rFont val="Tahoma"/>
            <family val="2"/>
          </rPr>
          <t xml:space="preserve">
If Total Cations missing then Total Anions have been deleted</t>
        </r>
      </text>
    </comment>
    <comment ref="A5" authorId="0">
      <text>
        <r>
          <rPr>
            <b/>
            <sz val="8"/>
            <rFont val="Tahoma"/>
            <family val="2"/>
          </rPr>
          <t>Sheila Gibbs:These are det limits set in place(13/12/06) for all Mharcaidh data -historical(Jo's) &amp; montane project.</t>
        </r>
        <r>
          <rPr>
            <sz val="8"/>
            <rFont val="Tahoma"/>
            <family val="2"/>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W6" authorId="0">
      <text>
        <r>
          <rPr>
            <b/>
            <sz val="8"/>
            <rFont val="Tahoma"/>
            <family val="2"/>
          </rPr>
          <t>Macaulay Institute:</t>
        </r>
        <r>
          <rPr>
            <sz val="8"/>
            <rFont val="Tahoma"/>
            <family val="2"/>
          </rPr>
          <t xml:space="preserve">
0.020</t>
        </r>
      </text>
    </comment>
    <comment ref="AP6" authorId="0">
      <text>
        <r>
          <rPr>
            <b/>
            <sz val="8"/>
            <rFont val="Tahoma"/>
            <family val="2"/>
          </rPr>
          <t>Macaulay Institute:</t>
        </r>
        <r>
          <rPr>
            <sz val="8"/>
            <rFont val="Tahoma"/>
            <family val="2"/>
          </rPr>
          <t xml:space="preserve">
0.64127</t>
        </r>
      </text>
    </comment>
    <comment ref="O27" authorId="0">
      <text>
        <r>
          <rPr>
            <b/>
            <sz val="8"/>
            <rFont val="Tahoma"/>
            <family val="2"/>
          </rPr>
          <t>Macaulay Institute:</t>
        </r>
        <r>
          <rPr>
            <sz val="8"/>
            <rFont val="Tahoma"/>
            <family val="2"/>
          </rPr>
          <t xml:space="preserve">
8.4800</t>
        </r>
      </text>
    </comment>
    <comment ref="AK27" authorId="0">
      <text>
        <r>
          <rPr>
            <b/>
            <sz val="8"/>
            <rFont val="Tahoma"/>
            <family val="2"/>
          </rPr>
          <t>Macaulay Institute:</t>
        </r>
        <r>
          <rPr>
            <sz val="8"/>
            <rFont val="Tahoma"/>
            <family val="2"/>
          </rPr>
          <t xml:space="preserve">
368.6957</t>
        </r>
      </text>
    </comment>
    <comment ref="W31" authorId="0">
      <text>
        <r>
          <rPr>
            <b/>
            <sz val="8"/>
            <rFont val="Tahoma"/>
            <family val="2"/>
          </rPr>
          <t>Macaulay Institute:</t>
        </r>
        <r>
          <rPr>
            <sz val="8"/>
            <rFont val="Tahoma"/>
            <family val="2"/>
          </rPr>
          <t xml:space="preserve">
0.021</t>
        </r>
      </text>
    </comment>
    <comment ref="AP31" authorId="0">
      <text>
        <r>
          <rPr>
            <b/>
            <sz val="8"/>
            <rFont val="Tahoma"/>
            <family val="2"/>
          </rPr>
          <t>Macaulay Institute:</t>
        </r>
        <r>
          <rPr>
            <sz val="8"/>
            <rFont val="Tahoma"/>
            <family val="2"/>
          </rPr>
          <t xml:space="preserve">
0.650794</t>
        </r>
      </text>
    </comment>
    <comment ref="I66" authorId="0">
      <text>
        <r>
          <rPr>
            <b/>
            <sz val="8"/>
            <rFont val="Tahoma"/>
            <family val="2"/>
          </rPr>
          <t>Macaulay Institute:</t>
        </r>
        <r>
          <rPr>
            <sz val="8"/>
            <rFont val="Tahoma"/>
            <family val="2"/>
          </rPr>
          <t xml:space="preserve">
0.6112</t>
        </r>
      </text>
    </comment>
    <comment ref="AE66" authorId="0">
      <text>
        <r>
          <rPr>
            <b/>
            <sz val="8"/>
            <rFont val="Tahoma"/>
            <family val="2"/>
          </rPr>
          <t>Macaulay Institute:</t>
        </r>
        <r>
          <rPr>
            <sz val="8"/>
            <rFont val="Tahoma"/>
            <family val="2"/>
          </rPr>
          <t xml:space="preserve">
43.65714</t>
        </r>
      </text>
    </comment>
  </commentList>
</comments>
</file>

<file path=xl/sharedStrings.xml><?xml version="1.0" encoding="utf-8"?>
<sst xmlns="http://schemas.openxmlformats.org/spreadsheetml/2006/main" count="172" uniqueCount="120">
  <si>
    <t>Fe</t>
  </si>
  <si>
    <t>Mn</t>
  </si>
  <si>
    <t>Al</t>
  </si>
  <si>
    <t>Si</t>
  </si>
  <si>
    <t>NH4-N</t>
  </si>
  <si>
    <t>NO3-N</t>
  </si>
  <si>
    <t>PO4-P</t>
  </si>
  <si>
    <t>K</t>
  </si>
  <si>
    <t>Ca</t>
  </si>
  <si>
    <t>Mg</t>
  </si>
  <si>
    <t>Na</t>
  </si>
  <si>
    <t>SO4-S</t>
  </si>
  <si>
    <t>Cl</t>
  </si>
  <si>
    <t>pH</t>
  </si>
  <si>
    <t>Temp</t>
  </si>
  <si>
    <t>Cond</t>
  </si>
  <si>
    <t>P</t>
  </si>
  <si>
    <t>S</t>
  </si>
  <si>
    <t>Cu</t>
  </si>
  <si>
    <t>Zn</t>
  </si>
  <si>
    <t>Sample No</t>
  </si>
  <si>
    <t>Date</t>
  </si>
  <si>
    <t>Deg.C</t>
  </si>
  <si>
    <t>H</t>
  </si>
  <si>
    <r>
      <t>ueql</t>
    </r>
    <r>
      <rPr>
        <b/>
        <vertAlign val="superscript"/>
        <sz val="10"/>
        <rFont val="Arial"/>
        <family val="2"/>
      </rPr>
      <t>-1</t>
    </r>
  </si>
  <si>
    <t>Det Limits</t>
  </si>
  <si>
    <r>
      <t>ueql</t>
    </r>
    <r>
      <rPr>
        <b/>
        <vertAlign val="superscript"/>
        <sz val="10"/>
        <rFont val="Arial"/>
        <family val="2"/>
      </rPr>
      <t>-1</t>
    </r>
  </si>
  <si>
    <t>If insufficient sample for analysis cell has been left blank.</t>
  </si>
  <si>
    <t>Total Cations</t>
  </si>
  <si>
    <t>Total Anions</t>
  </si>
  <si>
    <t>C:A</t>
  </si>
  <si>
    <t>Alkalinity</t>
  </si>
  <si>
    <t>Na:Cl</t>
  </si>
  <si>
    <t>All data in cells highlighted in this colour are outliers.Click on cell to view deleted value.</t>
  </si>
  <si>
    <t>Inorganic N</t>
  </si>
  <si>
    <t>Mharcaidh Borehole Data</t>
  </si>
  <si>
    <t>BH25</t>
  </si>
  <si>
    <t>Water Height</t>
  </si>
  <si>
    <t>Bible Nos</t>
  </si>
  <si>
    <t>DOC</t>
  </si>
  <si>
    <r>
      <t>mgl</t>
    </r>
    <r>
      <rPr>
        <b/>
        <vertAlign val="superscript"/>
        <sz val="10"/>
        <rFont val="Arial"/>
        <family val="2"/>
      </rPr>
      <t>-1</t>
    </r>
  </si>
  <si>
    <r>
      <t>mgl</t>
    </r>
    <r>
      <rPr>
        <b/>
        <vertAlign val="superscript"/>
        <sz val="10"/>
        <rFont val="Arial"/>
        <family val="2"/>
      </rPr>
      <t>-1</t>
    </r>
  </si>
  <si>
    <r>
      <t>mgl</t>
    </r>
    <r>
      <rPr>
        <b/>
        <vertAlign val="superscript"/>
        <sz val="10"/>
        <rFont val="Arial"/>
        <family val="2"/>
      </rPr>
      <t>-1</t>
    </r>
  </si>
  <si>
    <t>Dtl's adjusted</t>
  </si>
  <si>
    <t xml:space="preserve">BH25/amb-4  </t>
  </si>
  <si>
    <t xml:space="preserve">BH25/amb-6  </t>
  </si>
  <si>
    <t xml:space="preserve">BH25/amb-8  </t>
  </si>
  <si>
    <t xml:space="preserve">BH25/amb-10  </t>
  </si>
  <si>
    <t xml:space="preserve">BH25/amb12  </t>
  </si>
  <si>
    <t xml:space="preserve">BH25/amb14  </t>
  </si>
  <si>
    <t xml:space="preserve">BH25/amb16  </t>
  </si>
  <si>
    <t xml:space="preserve">BH25/amb18  </t>
  </si>
  <si>
    <t xml:space="preserve">BH25/amb20  </t>
  </si>
  <si>
    <t xml:space="preserve">BH25/amb22  </t>
  </si>
  <si>
    <t xml:space="preserve">BH25/amb24  </t>
  </si>
  <si>
    <t xml:space="preserve">BH25/amb26  </t>
  </si>
  <si>
    <t xml:space="preserve">BH25/amb28  </t>
  </si>
  <si>
    <t xml:space="preserve">BH25/amb30  </t>
  </si>
  <si>
    <t>NL</t>
  </si>
  <si>
    <t>BH25/amb-32</t>
  </si>
  <si>
    <t>BH25/amb-36</t>
  </si>
  <si>
    <t>BH25/amb-38</t>
  </si>
  <si>
    <t>BH25/amb-40</t>
  </si>
  <si>
    <t>BH25/amb-42</t>
  </si>
  <si>
    <t>BH25/amb-48</t>
  </si>
  <si>
    <t>BH25/amb-54</t>
  </si>
  <si>
    <t>BH25/amb-62</t>
  </si>
  <si>
    <t>BH25/amb-64</t>
  </si>
  <si>
    <t>BH25/amb-66</t>
  </si>
  <si>
    <t>BH25/amb-116</t>
  </si>
  <si>
    <t>BH25/amb-122</t>
  </si>
  <si>
    <t>BH25/amb-124</t>
  </si>
  <si>
    <t>BH25/amb-132</t>
  </si>
  <si>
    <t>BH25/amb-134</t>
  </si>
  <si>
    <t>BH25/amb-136</t>
  </si>
  <si>
    <t>BH25/amb-138</t>
  </si>
  <si>
    <t>BH25/amb-140</t>
  </si>
  <si>
    <t>BH25/amb-142</t>
  </si>
  <si>
    <t>BH25/amb-144</t>
  </si>
  <si>
    <t>BH25/amb-156</t>
  </si>
  <si>
    <t>BH25/amb-158</t>
  </si>
  <si>
    <t>BH25/amb-160</t>
  </si>
  <si>
    <t>BH25/amb-170</t>
  </si>
  <si>
    <t>BH25/amb-172</t>
  </si>
  <si>
    <t>BH25/amb-174</t>
  </si>
  <si>
    <t>BH25/amb-208</t>
  </si>
  <si>
    <t>596449</t>
  </si>
  <si>
    <t>BH25/amb-210</t>
  </si>
  <si>
    <t>596450</t>
  </si>
  <si>
    <t>BH25/amb-212</t>
  </si>
  <si>
    <t>596451</t>
  </si>
  <si>
    <t>BH25/amb-214</t>
  </si>
  <si>
    <t>596452</t>
  </si>
  <si>
    <t>BH25/amb-216</t>
  </si>
  <si>
    <t>596453</t>
  </si>
  <si>
    <t>BH25/amb-218</t>
  </si>
  <si>
    <t>596454</t>
  </si>
  <si>
    <t>BH25/amb-220</t>
  </si>
  <si>
    <t>596455</t>
  </si>
  <si>
    <t>BH25/amb-222</t>
  </si>
  <si>
    <t>596456</t>
  </si>
  <si>
    <t>BH25/amb-224</t>
  </si>
  <si>
    <t>596457</t>
  </si>
  <si>
    <t>BH25/amb-226</t>
  </si>
  <si>
    <t>596458</t>
  </si>
  <si>
    <t>BH25/amb-228</t>
  </si>
  <si>
    <t>596459</t>
  </si>
  <si>
    <t>BH25/amb-234</t>
  </si>
  <si>
    <t>BH25/amb-236</t>
  </si>
  <si>
    <t>BH25/amb-238</t>
  </si>
  <si>
    <t>BH25/amb-240</t>
  </si>
  <si>
    <t>BH25/amb-246</t>
  </si>
  <si>
    <t>BH25/amb-248</t>
  </si>
  <si>
    <t>BH25/amb-250</t>
  </si>
  <si>
    <t>BH25/amb-252</t>
  </si>
  <si>
    <t>BH25/amb-260</t>
  </si>
  <si>
    <t>603892</t>
  </si>
  <si>
    <t>BH25/amb-262</t>
  </si>
  <si>
    <t>603893</t>
  </si>
  <si>
    <r>
      <t>µScm</t>
    </r>
    <r>
      <rPr>
        <b/>
        <vertAlign val="superscript"/>
        <sz val="10"/>
        <rFont val="Arial"/>
        <family val="2"/>
      </rPr>
      <t>-1</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</si>
</sst>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000000"/>
    <numFmt numFmtId="190" formatCode="yyyy"/>
  </numFmts>
  <fonts count="52">
    <font>
      <sz val="10"/>
      <name val="Arial"/>
      <family val="0"/>
    </font>
    <font>
      <b/>
      <sz val="10"/>
      <name val="Arial"/>
      <family val="0"/>
    </font>
    <font>
      <i/>
      <sz val="10"/>
      <name val="Arial"/>
      <family val="0"/>
    </font>
    <font>
      <b/>
      <i/>
      <sz val="10"/>
      <name val="Arial"/>
      <family val="0"/>
    </font>
    <font>
      <b/>
      <sz val="11"/>
      <name val="Arial"/>
      <family val="2"/>
    </font>
    <font>
      <b/>
      <vertAlign val="superscript"/>
      <sz val="10"/>
      <name val="Arial"/>
      <family val="2"/>
    </font>
    <font>
      <b/>
      <sz val="10"/>
      <color indexed="10"/>
      <name val="Arial"/>
      <family val="2"/>
    </font>
    <font>
      <b/>
      <u val="single"/>
      <sz val="10"/>
      <color indexed="10"/>
      <name val="Arial"/>
      <family val="2"/>
    </font>
    <font>
      <b/>
      <sz val="12"/>
      <name val="Arial"/>
      <family val="2"/>
    </font>
    <font>
      <b/>
      <sz val="8"/>
      <name val="Tahoma"/>
      <family val="2"/>
    </font>
    <font>
      <sz val="8"/>
      <name val="Tahoma"/>
      <family val="2"/>
    </font>
    <font>
      <sz val="10"/>
      <color indexed="10"/>
      <name val="Arial"/>
      <family val="2"/>
    </font>
    <font>
      <sz val="8"/>
      <name val="Arial"/>
      <family val="2"/>
    </font>
    <font>
      <sz val="10"/>
      <color indexed="8"/>
      <name val="Arial"/>
      <family val="2"/>
    </font>
    <font>
      <b/>
      <sz val="10.75"/>
      <color indexed="8"/>
      <name val="Arial"/>
      <family val="0"/>
    </font>
    <font>
      <b/>
      <sz val="9"/>
      <color indexed="8"/>
      <name val="Arial"/>
      <family val="0"/>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8"/>
      <color indexed="8"/>
      <name val="Arial"/>
      <family val="0"/>
    </font>
    <font>
      <b/>
      <vertAlign val="superscript"/>
      <sz val="10.75"/>
      <color indexed="8"/>
      <name val="Arial"/>
      <family val="0"/>
    </font>
    <font>
      <b/>
      <sz val="12"/>
      <color indexed="8"/>
      <name val="Arial"/>
      <family val="0"/>
    </font>
    <font>
      <sz val="8"/>
      <color indexed="8"/>
      <name val="Arial"/>
      <family val="0"/>
    </font>
    <font>
      <b/>
      <vertAlign val="subscrip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0" fontId="4" fillId="0" borderId="0" xfId="0" applyFont="1" applyAlignment="1">
      <alignment/>
    </xf>
    <xf numFmtId="173" fontId="0" fillId="0" borderId="0" xfId="0" applyNumberFormat="1" applyFill="1" applyAlignment="1">
      <alignment horizontal="center"/>
    </xf>
    <xf numFmtId="0" fontId="1" fillId="33" borderId="0" xfId="0" applyFont="1" applyFill="1" applyAlignment="1">
      <alignment/>
    </xf>
    <xf numFmtId="0" fontId="7" fillId="34" borderId="0" xfId="0" applyFont="1" applyFill="1" applyAlignment="1">
      <alignment horizontal="left"/>
    </xf>
    <xf numFmtId="0" fontId="6" fillId="34" borderId="0" xfId="0" applyFont="1" applyFill="1" applyAlignment="1">
      <alignment horizontal="center"/>
    </xf>
    <xf numFmtId="172" fontId="6" fillId="34" borderId="0" xfId="0"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xf>
    <xf numFmtId="0" fontId="7" fillId="0" borderId="0" xfId="0" applyFont="1" applyFill="1" applyAlignment="1">
      <alignment horizontal="left"/>
    </xf>
    <xf numFmtId="172" fontId="6" fillId="0" borderId="0" xfId="0" applyNumberFormat="1" applyFont="1" applyFill="1" applyAlignment="1">
      <alignment horizontal="center"/>
    </xf>
    <xf numFmtId="0" fontId="1" fillId="0" borderId="0" xfId="0" applyFont="1" applyFill="1" applyAlignment="1">
      <alignment horizontal="center"/>
    </xf>
    <xf numFmtId="172" fontId="1" fillId="0" borderId="0" xfId="0" applyNumberFormat="1" applyFont="1" applyFill="1" applyAlignment="1">
      <alignment horizontal="center"/>
    </xf>
    <xf numFmtId="173" fontId="11" fillId="0" borderId="0" xfId="0" applyNumberFormat="1" applyFont="1" applyAlignment="1">
      <alignment horizontal="center"/>
    </xf>
    <xf numFmtId="173" fontId="11" fillId="0" borderId="0" xfId="0" applyNumberFormat="1" applyFont="1" applyAlignment="1">
      <alignment/>
    </xf>
    <xf numFmtId="172" fontId="0" fillId="0" borderId="0" xfId="0" applyNumberFormat="1" applyAlignment="1">
      <alignment horizontal="center"/>
    </xf>
    <xf numFmtId="173" fontId="1" fillId="0" borderId="0" xfId="0" applyNumberFormat="1" applyFont="1" applyAlignment="1">
      <alignment horizontal="center"/>
    </xf>
    <xf numFmtId="172" fontId="0" fillId="0" borderId="0" xfId="0" applyNumberFormat="1" applyFont="1" applyAlignment="1">
      <alignment horizontal="center"/>
    </xf>
    <xf numFmtId="172" fontId="0" fillId="0" borderId="0" xfId="0" applyNumberFormat="1" applyFont="1" applyFill="1" applyAlignment="1">
      <alignment horizontal="center"/>
    </xf>
    <xf numFmtId="15" fontId="1" fillId="0" borderId="0" xfId="0" applyNumberFormat="1" applyFont="1" applyFill="1" applyAlignment="1">
      <alignment horizontal="center"/>
    </xf>
    <xf numFmtId="173" fontId="0" fillId="0" borderId="0" xfId="0" applyNumberFormat="1" applyAlignment="1">
      <alignment/>
    </xf>
    <xf numFmtId="1" fontId="0" fillId="0" borderId="0" xfId="0" applyNumberFormat="1" applyFont="1" applyAlignment="1">
      <alignment horizontal="center"/>
    </xf>
    <xf numFmtId="15" fontId="1" fillId="0" borderId="0" xfId="0" applyNumberFormat="1" applyFont="1" applyFill="1" applyAlignment="1">
      <alignment horizontal="center"/>
    </xf>
    <xf numFmtId="20" fontId="1" fillId="0" borderId="0" xfId="0" applyNumberFormat="1" applyFont="1" applyFill="1" applyAlignment="1">
      <alignment horizontal="center"/>
    </xf>
    <xf numFmtId="172" fontId="1" fillId="0" borderId="0" xfId="0" applyNumberFormat="1" applyFont="1" applyFill="1" applyAlignment="1">
      <alignment horizontal="center"/>
    </xf>
    <xf numFmtId="173" fontId="1" fillId="0" borderId="0" xfId="0" applyNumberFormat="1" applyFont="1" applyFill="1" applyAlignment="1">
      <alignment horizontal="center"/>
    </xf>
    <xf numFmtId="2" fontId="1" fillId="0" borderId="0" xfId="0" applyNumberFormat="1" applyFont="1" applyFill="1" applyAlignment="1">
      <alignment horizontal="center"/>
    </xf>
    <xf numFmtId="2" fontId="0" fillId="0" borderId="0" xfId="0" applyNumberFormat="1" applyFont="1" applyFill="1" applyAlignment="1">
      <alignment horizontal="center"/>
    </xf>
    <xf numFmtId="0" fontId="0" fillId="35" borderId="0" xfId="0" applyFill="1" applyAlignment="1">
      <alignment/>
    </xf>
    <xf numFmtId="1" fontId="0" fillId="0" borderId="0" xfId="0" applyNumberFormat="1" applyAlignment="1">
      <alignment/>
    </xf>
    <xf numFmtId="0" fontId="0" fillId="33" borderId="0" xfId="0" applyFill="1" applyAlignment="1">
      <alignment/>
    </xf>
    <xf numFmtId="0" fontId="0" fillId="33" borderId="0" xfId="0" applyFont="1" applyFill="1" applyAlignment="1">
      <alignment/>
    </xf>
    <xf numFmtId="0" fontId="0" fillId="0" borderId="0" xfId="0" applyFont="1" applyAlignment="1">
      <alignment/>
    </xf>
    <xf numFmtId="1" fontId="1" fillId="0" borderId="0" xfId="0" applyNumberFormat="1" applyFont="1" applyFill="1" applyAlignment="1">
      <alignment horizontal="center"/>
    </xf>
    <xf numFmtId="189" fontId="1" fillId="0" borderId="0" xfId="0" applyNumberFormat="1" applyFont="1" applyFill="1" applyAlignment="1">
      <alignment horizontal="center"/>
    </xf>
    <xf numFmtId="173" fontId="1" fillId="0" borderId="0" xfId="0" applyNumberFormat="1" applyFont="1" applyFill="1" applyAlignment="1">
      <alignment horizontal="center"/>
    </xf>
    <xf numFmtId="1" fontId="6" fillId="0" borderId="0" xfId="0" applyNumberFormat="1" applyFont="1" applyFill="1" applyAlignment="1">
      <alignment horizontal="center"/>
    </xf>
    <xf numFmtId="173" fontId="6" fillId="0" borderId="0" xfId="0" applyNumberFormat="1" applyFont="1" applyFill="1" applyAlignment="1">
      <alignment horizontal="center"/>
    </xf>
    <xf numFmtId="173" fontId="0" fillId="0" borderId="0" xfId="0" applyNumberFormat="1" applyFill="1" applyAlignment="1">
      <alignment/>
    </xf>
    <xf numFmtId="173" fontId="1" fillId="0" borderId="0" xfId="0" applyNumberFormat="1" applyFont="1" applyAlignment="1">
      <alignment horizontal="center"/>
    </xf>
    <xf numFmtId="15" fontId="0" fillId="0" borderId="0" xfId="0" applyNumberFormat="1" applyFont="1" applyAlignment="1">
      <alignment horizontal="center"/>
    </xf>
    <xf numFmtId="1" fontId="0" fillId="0" borderId="0" xfId="0" applyNumberFormat="1" applyFont="1" applyAlignment="1">
      <alignment horizontal="center"/>
    </xf>
    <xf numFmtId="173" fontId="0" fillId="0" borderId="0" xfId="0" applyNumberFormat="1" applyFont="1" applyAlignment="1">
      <alignment horizontal="center"/>
    </xf>
    <xf numFmtId="173" fontId="0" fillId="33" borderId="0" xfId="0" applyNumberFormat="1" applyFont="1" applyFill="1" applyAlignment="1">
      <alignment horizontal="center"/>
    </xf>
    <xf numFmtId="2" fontId="0" fillId="0" borderId="0" xfId="0" applyNumberFormat="1" applyFont="1" applyAlignment="1">
      <alignment horizontal="center"/>
    </xf>
    <xf numFmtId="173" fontId="1" fillId="0" borderId="0" xfId="0" applyNumberFormat="1" applyFont="1" applyAlignment="1">
      <alignment/>
    </xf>
    <xf numFmtId="173" fontId="1" fillId="33" borderId="0" xfId="0" applyNumberFormat="1" applyFont="1" applyFill="1" applyAlignment="1">
      <alignment/>
    </xf>
    <xf numFmtId="0" fontId="11" fillId="0" borderId="0" xfId="0" applyFont="1" applyAlignment="1">
      <alignment horizontal="center"/>
    </xf>
    <xf numFmtId="0" fontId="11" fillId="0" borderId="0" xfId="0" applyFont="1" applyAlignment="1">
      <alignment/>
    </xf>
    <xf numFmtId="15"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horizontal="center"/>
    </xf>
    <xf numFmtId="173" fontId="0"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0" applyFont="1" applyFill="1" applyAlignment="1">
      <alignment/>
    </xf>
    <xf numFmtId="0" fontId="0" fillId="0" borderId="0" xfId="0" applyFont="1" applyAlignment="1">
      <alignment horizontal="center"/>
    </xf>
    <xf numFmtId="1" fontId="0" fillId="0" borderId="0" xfId="0" applyNumberFormat="1" applyAlignment="1">
      <alignment horizontal="center"/>
    </xf>
    <xf numFmtId="173" fontId="0" fillId="33" borderId="0" xfId="0" applyNumberFormat="1" applyFill="1" applyAlignment="1">
      <alignment horizontal="center"/>
    </xf>
    <xf numFmtId="173" fontId="0" fillId="0" borderId="0" xfId="0" applyNumberFormat="1" applyBorder="1" applyAlignment="1">
      <alignment horizontal="center"/>
    </xf>
    <xf numFmtId="173" fontId="0" fillId="0" borderId="0" xfId="0" applyNumberFormat="1" applyFont="1" applyBorder="1" applyAlignment="1">
      <alignment horizontal="center"/>
    </xf>
    <xf numFmtId="172" fontId="13" fillId="0" borderId="0" xfId="0" applyNumberFormat="1" applyFont="1" applyBorder="1" applyAlignment="1">
      <alignment horizontal="center"/>
    </xf>
    <xf numFmtId="173" fontId="13" fillId="0" borderId="0" xfId="0" applyNumberFormat="1" applyFont="1" applyBorder="1" applyAlignment="1">
      <alignment horizontal="center"/>
    </xf>
    <xf numFmtId="173" fontId="0" fillId="0" borderId="0" xfId="0" applyNumberFormat="1" applyFont="1" applyAlignment="1">
      <alignment/>
    </xf>
    <xf numFmtId="15" fontId="0" fillId="0" borderId="0" xfId="0" applyNumberFormat="1" applyBorder="1" applyAlignment="1">
      <alignment horizontal="center"/>
    </xf>
    <xf numFmtId="1" fontId="0" fillId="0" borderId="0" xfId="0" applyNumberFormat="1" applyBorder="1" applyAlignment="1">
      <alignment horizontal="center"/>
    </xf>
    <xf numFmtId="173" fontId="0" fillId="0" borderId="0" xfId="0" applyNumberFormat="1" applyFont="1" applyBorder="1" applyAlignment="1">
      <alignment horizontal="center"/>
    </xf>
    <xf numFmtId="173" fontId="0" fillId="33" borderId="0" xfId="0" applyNumberFormat="1" applyFill="1" applyBorder="1" applyAlignment="1">
      <alignment horizontal="center"/>
    </xf>
    <xf numFmtId="172" fontId="0" fillId="0" borderId="0" xfId="0" applyNumberFormat="1" applyBorder="1" applyAlignment="1">
      <alignment horizontal="center"/>
    </xf>
    <xf numFmtId="1" fontId="0" fillId="0" borderId="0" xfId="0" applyNumberFormat="1" applyFont="1" applyBorder="1" applyAlignment="1">
      <alignment horizontal="center"/>
    </xf>
    <xf numFmtId="173" fontId="0" fillId="0" borderId="0" xfId="0" applyNumberFormat="1" applyFont="1" applyBorder="1" applyAlignment="1">
      <alignment/>
    </xf>
    <xf numFmtId="15" fontId="8" fillId="0" borderId="0" xfId="0" applyNumberFormat="1" applyFont="1" applyAlignment="1">
      <alignment horizontal="left"/>
    </xf>
    <xf numFmtId="0" fontId="1" fillId="0" borderId="0" xfId="0" applyFont="1" applyAlignment="1">
      <alignment horizontal="center"/>
    </xf>
    <xf numFmtId="1" fontId="0" fillId="0" borderId="0" xfId="0" applyNumberFormat="1" applyFill="1" applyAlignment="1">
      <alignment/>
    </xf>
    <xf numFmtId="15"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Al</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data'!$AC$6:$AC$66</c:f>
              <c:numCache>
                <c:ptCount val="61"/>
                <c:pt idx="0">
                  <c:v>2.2222222222222223</c:v>
                </c:pt>
                <c:pt idx="1">
                  <c:v>2.8</c:v>
                </c:pt>
                <c:pt idx="3">
                  <c:v>2.2222222222222223</c:v>
                </c:pt>
                <c:pt idx="4">
                  <c:v>4.477777777777779</c:v>
                </c:pt>
                <c:pt idx="5">
                  <c:v>2.8</c:v>
                </c:pt>
                <c:pt idx="6">
                  <c:v>3.355555555555555</c:v>
                </c:pt>
                <c:pt idx="7">
                  <c:v>3.911111111111112</c:v>
                </c:pt>
                <c:pt idx="8">
                  <c:v>2.7888888888888888</c:v>
                </c:pt>
                <c:pt idx="9">
                  <c:v>3.911111111111112</c:v>
                </c:pt>
                <c:pt idx="10">
                  <c:v>3.911111111111112</c:v>
                </c:pt>
                <c:pt idx="11">
                  <c:v>2.2333333333333334</c:v>
                </c:pt>
                <c:pt idx="12">
                  <c:v>2.2222222222222223</c:v>
                </c:pt>
                <c:pt idx="13">
                  <c:v>6.111111111111111</c:v>
                </c:pt>
                <c:pt idx="14">
                  <c:v>2.2222222222222223</c:v>
                </c:pt>
                <c:pt idx="15">
                  <c:v>3.4333333333333336</c:v>
                </c:pt>
                <c:pt idx="16">
                  <c:v>2.2222222222222223</c:v>
                </c:pt>
                <c:pt idx="17">
                  <c:v>2.2222222222222223</c:v>
                </c:pt>
                <c:pt idx="18">
                  <c:v>2.2222222222222223</c:v>
                </c:pt>
                <c:pt idx="19">
                  <c:v>3.4333333333333336</c:v>
                </c:pt>
                <c:pt idx="20">
                  <c:v>4.011111111111111</c:v>
                </c:pt>
                <c:pt idx="21">
                  <c:v>2.2222222222222223</c:v>
                </c:pt>
                <c:pt idx="22">
                  <c:v>3.5444444444444447</c:v>
                </c:pt>
                <c:pt idx="23">
                  <c:v>5.21111111111111</c:v>
                </c:pt>
                <c:pt idx="24">
                  <c:v>2.2222222222222223</c:v>
                </c:pt>
                <c:pt idx="25">
                  <c:v>2.2222222222222223</c:v>
                </c:pt>
                <c:pt idx="26">
                  <c:v>4.933333333333333</c:v>
                </c:pt>
                <c:pt idx="27">
                  <c:v>4.188888888888889</c:v>
                </c:pt>
                <c:pt idx="28">
                  <c:v>2.2222222222222223</c:v>
                </c:pt>
                <c:pt idx="29">
                  <c:v>3.4888888888888885</c:v>
                </c:pt>
                <c:pt idx="30">
                  <c:v>4.2</c:v>
                </c:pt>
                <c:pt idx="31">
                  <c:v>4.2</c:v>
                </c:pt>
                <c:pt idx="32">
                  <c:v>4.2</c:v>
                </c:pt>
                <c:pt idx="33">
                  <c:v>6.333333333333334</c:v>
                </c:pt>
                <c:pt idx="34">
                  <c:v>5.666666666666666</c:v>
                </c:pt>
                <c:pt idx="35">
                  <c:v>4.533333333333333</c:v>
                </c:pt>
                <c:pt idx="36">
                  <c:v>2.2222222222222223</c:v>
                </c:pt>
                <c:pt idx="37">
                  <c:v>2.2222222222222223</c:v>
                </c:pt>
                <c:pt idx="38">
                  <c:v>3.4111111111111114</c:v>
                </c:pt>
                <c:pt idx="39">
                  <c:v>3.4222222222222225</c:v>
                </c:pt>
                <c:pt idx="40">
                  <c:v>5.365555555555556</c:v>
                </c:pt>
                <c:pt idx="41">
                  <c:v>6.036666666666668</c:v>
                </c:pt>
                <c:pt idx="42">
                  <c:v>2.2222222222222223</c:v>
                </c:pt>
                <c:pt idx="43">
                  <c:v>5.362222222222221</c:v>
                </c:pt>
                <c:pt idx="44">
                  <c:v>2.2222222222222223</c:v>
                </c:pt>
                <c:pt idx="45">
                  <c:v>5.36</c:v>
                </c:pt>
                <c:pt idx="46">
                  <c:v>4.02</c:v>
                </c:pt>
                <c:pt idx="47">
                  <c:v>2.677777777777778</c:v>
                </c:pt>
                <c:pt idx="48">
                  <c:v>2.2222222222222223</c:v>
                </c:pt>
                <c:pt idx="49">
                  <c:v>2.2222222222222223</c:v>
                </c:pt>
                <c:pt idx="50">
                  <c:v>2.2222222222222223</c:v>
                </c:pt>
                <c:pt idx="51">
                  <c:v>3.4022222222222225</c:v>
                </c:pt>
                <c:pt idx="52">
                  <c:v>2.2222222222222223</c:v>
                </c:pt>
                <c:pt idx="53">
                  <c:v>2.2222222222222223</c:v>
                </c:pt>
                <c:pt idx="54">
                  <c:v>2.2222222222222223</c:v>
                </c:pt>
                <c:pt idx="55">
                  <c:v>4.254444444444444</c:v>
                </c:pt>
                <c:pt idx="56">
                  <c:v>2.5522222222222224</c:v>
                </c:pt>
                <c:pt idx="57">
                  <c:v>2.5533333333333332</c:v>
                </c:pt>
                <c:pt idx="58">
                  <c:v>2.2222222222222223</c:v>
                </c:pt>
                <c:pt idx="59">
                  <c:v>2.2222222222222223</c:v>
                </c:pt>
                <c:pt idx="60">
                  <c:v>2.2222222222222223</c:v>
                </c:pt>
              </c:numCache>
            </c:numRef>
          </c:val>
          <c:smooth val="0"/>
        </c:ser>
        <c:marker val="1"/>
        <c:axId val="5569836"/>
        <c:axId val="50128525"/>
      </c:lineChart>
      <c:dateAx>
        <c:axId val="556983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0128525"/>
        <c:crosses val="autoZero"/>
        <c:auto val="0"/>
        <c:baseTimeUnit val="days"/>
        <c:majorUnit val="12"/>
        <c:majorTimeUnit val="months"/>
        <c:minorUnit val="12"/>
        <c:minorTimeUnit val="months"/>
        <c:noMultiLvlLbl val="0"/>
      </c:dateAx>
      <c:valAx>
        <c:axId val="5012852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56983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H</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data'!$AR$6:$AR$66</c:f>
              <c:numCache>
                <c:ptCount val="61"/>
                <c:pt idx="0">
                  <c:v>0.15488166189124825</c:v>
                </c:pt>
                <c:pt idx="1">
                  <c:v>0.09332543007969903</c:v>
                </c:pt>
                <c:pt idx="3">
                  <c:v>0.12589254117941656</c:v>
                </c:pt>
                <c:pt idx="4">
                  <c:v>0.08317637711026708</c:v>
                </c:pt>
                <c:pt idx="5">
                  <c:v>0.07413102413009176</c:v>
                </c:pt>
                <c:pt idx="6">
                  <c:v>0.07244359600749906</c:v>
                </c:pt>
                <c:pt idx="7">
                  <c:v>0.057543993733715666</c:v>
                </c:pt>
                <c:pt idx="8">
                  <c:v>0.1949844599758045</c:v>
                </c:pt>
                <c:pt idx="9">
                  <c:v>0.1318256738556407</c:v>
                </c:pt>
                <c:pt idx="10">
                  <c:v>0.12022644346174129</c:v>
                </c:pt>
                <c:pt idx="11">
                  <c:v>0.09772372209558111</c:v>
                </c:pt>
                <c:pt idx="12">
                  <c:v>0.09549925860214369</c:v>
                </c:pt>
                <c:pt idx="13">
                  <c:v>0.08511380382023757</c:v>
                </c:pt>
                <c:pt idx="14">
                  <c:v>0.18197008586099822</c:v>
                </c:pt>
                <c:pt idx="15">
                  <c:v>0.1445439770745928</c:v>
                </c:pt>
                <c:pt idx="16">
                  <c:v>0.1479108388168207</c:v>
                </c:pt>
                <c:pt idx="17">
                  <c:v>0.11481536214968813</c:v>
                </c:pt>
                <c:pt idx="18">
                  <c:v>0.13803842646028835</c:v>
                </c:pt>
                <c:pt idx="19">
                  <c:v>0.1</c:v>
                </c:pt>
                <c:pt idx="20">
                  <c:v>0.1</c:v>
                </c:pt>
                <c:pt idx="21">
                  <c:v>0.20892961308540403</c:v>
                </c:pt>
                <c:pt idx="22">
                  <c:v>0.17378008287493762</c:v>
                </c:pt>
                <c:pt idx="23">
                  <c:v>0.16595869074375594</c:v>
                </c:pt>
                <c:pt idx="24">
                  <c:v>0.23988329190194896</c:v>
                </c:pt>
                <c:pt idx="25">
                  <c:v>0.23988329190194896</c:v>
                </c:pt>
                <c:pt idx="26">
                  <c:v>0.21379620895022322</c:v>
                </c:pt>
                <c:pt idx="27">
                  <c:v>0.30199517204020193</c:v>
                </c:pt>
                <c:pt idx="28">
                  <c:v>0.28840315031266056</c:v>
                </c:pt>
                <c:pt idx="29">
                  <c:v>0.18620871366628652</c:v>
                </c:pt>
                <c:pt idx="30">
                  <c:v>0.17378008287493762</c:v>
                </c:pt>
                <c:pt idx="31">
                  <c:v>0.17378008287493762</c:v>
                </c:pt>
                <c:pt idx="32">
                  <c:v>0.16218100973589297</c:v>
                </c:pt>
                <c:pt idx="33">
                  <c:v>0.15488166189124825</c:v>
                </c:pt>
                <c:pt idx="34">
                  <c:v>0.7762471166286912</c:v>
                </c:pt>
                <c:pt idx="35">
                  <c:v>0.4168693834703355</c:v>
                </c:pt>
                <c:pt idx="36">
                  <c:v>0.3801893963205612</c:v>
                </c:pt>
                <c:pt idx="37">
                  <c:v>0.28840315031266056</c:v>
                </c:pt>
                <c:pt idx="38">
                  <c:v>0.3090295432513592</c:v>
                </c:pt>
                <c:pt idx="39">
                  <c:v>0.23988329190194896</c:v>
                </c:pt>
                <c:pt idx="40">
                  <c:v>0.13899526312133526</c:v>
                </c:pt>
                <c:pt idx="41">
                  <c:v>0.14962356560944326</c:v>
                </c:pt>
                <c:pt idx="42">
                  <c:v>0.133045441797809</c:v>
                </c:pt>
                <c:pt idx="43">
                  <c:v>0.1250259030217721</c:v>
                </c:pt>
                <c:pt idx="44">
                  <c:v>0.08452788451602888</c:v>
                </c:pt>
                <c:pt idx="45">
                  <c:v>0.07638357835776907</c:v>
                </c:pt>
                <c:pt idx="46">
                  <c:v>0.07585775750291836</c:v>
                </c:pt>
                <c:pt idx="47">
                  <c:v>0.05420008904016238</c:v>
                </c:pt>
                <c:pt idx="50">
                  <c:v>0.05407543229455804</c:v>
                </c:pt>
                <c:pt idx="51">
                  <c:v>0.040364539296760475</c:v>
                </c:pt>
                <c:pt idx="52">
                  <c:v>0.03630780547701008</c:v>
                </c:pt>
                <c:pt idx="53">
                  <c:v>0.04634469197362883</c:v>
                </c:pt>
                <c:pt idx="54">
                  <c:v>0.04236429660495407</c:v>
                </c:pt>
                <c:pt idx="55">
                  <c:v>0.06714288529259521</c:v>
                </c:pt>
                <c:pt idx="56">
                  <c:v>0.04709773263969527</c:v>
                </c:pt>
                <c:pt idx="57">
                  <c:v>0.05780960474057173</c:v>
                </c:pt>
                <c:pt idx="58">
                  <c:v>0.045081670454146</c:v>
                </c:pt>
                <c:pt idx="59">
                  <c:v>0.039536662006812814</c:v>
                </c:pt>
                <c:pt idx="60">
                  <c:v>0.07311390834834171</c:v>
                </c:pt>
              </c:numCache>
            </c:numRef>
          </c:val>
          <c:smooth val="0"/>
        </c:ser>
        <c:marker val="1"/>
        <c:axId val="9499078"/>
        <c:axId val="18382839"/>
      </c:lineChart>
      <c:dateAx>
        <c:axId val="9499078"/>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8382839"/>
        <c:crosses val="autoZero"/>
        <c:auto val="0"/>
        <c:baseTimeUnit val="days"/>
        <c:majorUnit val="12"/>
        <c:majorTimeUnit val="months"/>
        <c:minorUnit val="12"/>
        <c:minorTimeUnit val="months"/>
        <c:noMultiLvlLbl val="0"/>
      </c:dateAx>
      <c:valAx>
        <c:axId val="1838283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949907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Inorganic 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data'!$B$6:$B$65</c:f>
              <c:strCache>
                <c:ptCount val="60"/>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strCache>
            </c:strRef>
          </c:cat>
          <c:val>
            <c:numRef>
              <c:f>'Borehole 25 data'!$AS$6:$AS$65</c:f>
              <c:numCache>
                <c:ptCount val="60"/>
                <c:pt idx="0">
                  <c:v>24.64285714285714</c:v>
                </c:pt>
                <c:pt idx="1">
                  <c:v>16.142857142857142</c:v>
                </c:pt>
                <c:pt idx="2">
                  <c:v>22.285714285714285</c:v>
                </c:pt>
                <c:pt idx="3">
                  <c:v>15.5</c:v>
                </c:pt>
                <c:pt idx="4">
                  <c:v>17.57142857142857</c:v>
                </c:pt>
                <c:pt idx="5">
                  <c:v>5.928571428571429</c:v>
                </c:pt>
                <c:pt idx="6">
                  <c:v>6.2857142857142865</c:v>
                </c:pt>
                <c:pt idx="7">
                  <c:v>12.5</c:v>
                </c:pt>
                <c:pt idx="8">
                  <c:v>6.142857142857142</c:v>
                </c:pt>
                <c:pt idx="9">
                  <c:v>9.571428571428571</c:v>
                </c:pt>
                <c:pt idx="10">
                  <c:v>3.2142857142857144</c:v>
                </c:pt>
                <c:pt idx="11">
                  <c:v>7.142857142857143</c:v>
                </c:pt>
                <c:pt idx="12">
                  <c:v>6.2857142857142865</c:v>
                </c:pt>
                <c:pt idx="13">
                  <c:v>3.3571428571428568</c:v>
                </c:pt>
                <c:pt idx="14">
                  <c:v>6.285714285714286</c:v>
                </c:pt>
                <c:pt idx="15">
                  <c:v>5.571428571428571</c:v>
                </c:pt>
                <c:pt idx="16">
                  <c:v>5.928571428571428</c:v>
                </c:pt>
                <c:pt idx="17">
                  <c:v>3.071428571428571</c:v>
                </c:pt>
                <c:pt idx="18">
                  <c:v>4.785714285714286</c:v>
                </c:pt>
                <c:pt idx="19">
                  <c:v>8.285714285714285</c:v>
                </c:pt>
                <c:pt idx="20">
                  <c:v>5.357142857142857</c:v>
                </c:pt>
                <c:pt idx="21">
                  <c:v>5.857142857142857</c:v>
                </c:pt>
                <c:pt idx="22">
                  <c:v>5.642857142857143</c:v>
                </c:pt>
                <c:pt idx="23">
                  <c:v>5.142857142857143</c:v>
                </c:pt>
                <c:pt idx="24">
                  <c:v>5.928571428571429</c:v>
                </c:pt>
                <c:pt idx="25">
                  <c:v>3.4285714285714284</c:v>
                </c:pt>
                <c:pt idx="26">
                  <c:v>20.142857142857142</c:v>
                </c:pt>
                <c:pt idx="27">
                  <c:v>8.5</c:v>
                </c:pt>
                <c:pt idx="28">
                  <c:v>7.214285714285714</c:v>
                </c:pt>
                <c:pt idx="29">
                  <c:v>3.2857142857142856</c:v>
                </c:pt>
                <c:pt idx="30">
                  <c:v>3.5</c:v>
                </c:pt>
                <c:pt idx="31">
                  <c:v>5</c:v>
                </c:pt>
                <c:pt idx="32">
                  <c:v>2.5</c:v>
                </c:pt>
                <c:pt idx="33">
                  <c:v>2.5</c:v>
                </c:pt>
                <c:pt idx="34">
                  <c:v>6.021428571428571</c:v>
                </c:pt>
                <c:pt idx="35">
                  <c:v>3.5142857142857142</c:v>
                </c:pt>
                <c:pt idx="36">
                  <c:v>2.785714285714286</c:v>
                </c:pt>
                <c:pt idx="37">
                  <c:v>7.492857142857143</c:v>
                </c:pt>
                <c:pt idx="38">
                  <c:v>2.5</c:v>
                </c:pt>
                <c:pt idx="39">
                  <c:v>2.5</c:v>
                </c:pt>
                <c:pt idx="40">
                  <c:v>9.987414285714287</c:v>
                </c:pt>
                <c:pt idx="41">
                  <c:v>8.401107142857143</c:v>
                </c:pt>
                <c:pt idx="42">
                  <c:v>6.170421428571428</c:v>
                </c:pt>
                <c:pt idx="43">
                  <c:v>9.286757142857144</c:v>
                </c:pt>
                <c:pt idx="44">
                  <c:v>10.186807142857143</c:v>
                </c:pt>
                <c:pt idx="45">
                  <c:v>6.311864285714286</c:v>
                </c:pt>
                <c:pt idx="46">
                  <c:v>7.3187500000000005</c:v>
                </c:pt>
                <c:pt idx="47">
                  <c:v>6.992857142857143</c:v>
                </c:pt>
                <c:pt idx="48">
                  <c:v>6.085714285714285</c:v>
                </c:pt>
                <c:pt idx="49">
                  <c:v>8.323771428571428</c:v>
                </c:pt>
                <c:pt idx="50">
                  <c:v>8.70215</c:v>
                </c:pt>
                <c:pt idx="51">
                  <c:v>8.571428571428571</c:v>
                </c:pt>
                <c:pt idx="52">
                  <c:v>6.857142857142858</c:v>
                </c:pt>
                <c:pt idx="53">
                  <c:v>5.5</c:v>
                </c:pt>
                <c:pt idx="54">
                  <c:v>3.071428571428571</c:v>
                </c:pt>
                <c:pt idx="55">
                  <c:v>20.142857142857142</c:v>
                </c:pt>
                <c:pt idx="56">
                  <c:v>11.500000000000002</c:v>
                </c:pt>
                <c:pt idx="57">
                  <c:v>5</c:v>
                </c:pt>
                <c:pt idx="58">
                  <c:v>3.357142857142857</c:v>
                </c:pt>
                <c:pt idx="59">
                  <c:v>19.377557142857142</c:v>
                </c:pt>
              </c:numCache>
            </c:numRef>
          </c:val>
          <c:smooth val="0"/>
        </c:ser>
        <c:marker val="1"/>
        <c:axId val="31227824"/>
        <c:axId val="12614961"/>
      </c:lineChart>
      <c:dateAx>
        <c:axId val="3122782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614961"/>
        <c:crosses val="autoZero"/>
        <c:auto val="0"/>
        <c:baseTimeUnit val="days"/>
        <c:majorUnit val="12"/>
        <c:majorTimeUnit val="months"/>
        <c:minorUnit val="12"/>
        <c:minorTimeUnit val="months"/>
        <c:noMultiLvlLbl val="0"/>
      </c:dateAx>
      <c:valAx>
        <c:axId val="1261496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122782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K</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data'!$AH$6:$AH$66</c:f>
              <c:numCache>
                <c:ptCount val="61"/>
                <c:pt idx="0">
                  <c:v>49.23076923076923</c:v>
                </c:pt>
                <c:pt idx="1">
                  <c:v>13.333333333333334</c:v>
                </c:pt>
                <c:pt idx="3">
                  <c:v>31.025641025641022</c:v>
                </c:pt>
                <c:pt idx="4">
                  <c:v>18.974358974358974</c:v>
                </c:pt>
                <c:pt idx="5">
                  <c:v>7.948717948717949</c:v>
                </c:pt>
                <c:pt idx="6">
                  <c:v>10</c:v>
                </c:pt>
                <c:pt idx="7">
                  <c:v>12.564102564102564</c:v>
                </c:pt>
                <c:pt idx="8">
                  <c:v>10</c:v>
                </c:pt>
                <c:pt idx="9">
                  <c:v>10.256410256410257</c:v>
                </c:pt>
                <c:pt idx="10">
                  <c:v>11.282051282051283</c:v>
                </c:pt>
                <c:pt idx="11">
                  <c:v>16.41025641025641</c:v>
                </c:pt>
                <c:pt idx="12">
                  <c:v>20.256410256410255</c:v>
                </c:pt>
                <c:pt idx="13">
                  <c:v>10</c:v>
                </c:pt>
                <c:pt idx="14">
                  <c:v>13.461538461538462</c:v>
                </c:pt>
                <c:pt idx="15">
                  <c:v>13.615384615384617</c:v>
                </c:pt>
                <c:pt idx="16">
                  <c:v>26.589743589743588</c:v>
                </c:pt>
                <c:pt idx="17">
                  <c:v>13.461538461538462</c:v>
                </c:pt>
                <c:pt idx="18">
                  <c:v>14.487179487179485</c:v>
                </c:pt>
                <c:pt idx="19">
                  <c:v>12.102564102564102</c:v>
                </c:pt>
                <c:pt idx="20">
                  <c:v>11.743589743589745</c:v>
                </c:pt>
                <c:pt idx="21">
                  <c:v>12.58974358974359</c:v>
                </c:pt>
                <c:pt idx="22">
                  <c:v>7.666666666666666</c:v>
                </c:pt>
                <c:pt idx="23">
                  <c:v>9.23076923076923</c:v>
                </c:pt>
                <c:pt idx="24">
                  <c:v>14.12820512820513</c:v>
                </c:pt>
                <c:pt idx="25">
                  <c:v>45.53846153846154</c:v>
                </c:pt>
                <c:pt idx="26">
                  <c:v>32.79487179487179</c:v>
                </c:pt>
                <c:pt idx="27">
                  <c:v>15.410256410256409</c:v>
                </c:pt>
                <c:pt idx="28">
                  <c:v>10.769230769230768</c:v>
                </c:pt>
                <c:pt idx="29">
                  <c:v>12.35897435897436</c:v>
                </c:pt>
                <c:pt idx="30">
                  <c:v>10.615384615384615</c:v>
                </c:pt>
                <c:pt idx="31">
                  <c:v>9.333333333333332</c:v>
                </c:pt>
                <c:pt idx="32">
                  <c:v>11.102564102564102</c:v>
                </c:pt>
                <c:pt idx="33">
                  <c:v>11.564102564102564</c:v>
                </c:pt>
                <c:pt idx="34">
                  <c:v>12.025641025641024</c:v>
                </c:pt>
                <c:pt idx="35">
                  <c:v>13.230769230769232</c:v>
                </c:pt>
                <c:pt idx="36">
                  <c:v>11.615384615384617</c:v>
                </c:pt>
                <c:pt idx="37">
                  <c:v>14.30769230769231</c:v>
                </c:pt>
                <c:pt idx="38">
                  <c:v>11.923076923076923</c:v>
                </c:pt>
                <c:pt idx="39">
                  <c:v>10.769230769230768</c:v>
                </c:pt>
                <c:pt idx="40">
                  <c:v>14.100000000000001</c:v>
                </c:pt>
                <c:pt idx="41">
                  <c:v>11.96923076923077</c:v>
                </c:pt>
                <c:pt idx="42">
                  <c:v>11.36923076923077</c:v>
                </c:pt>
                <c:pt idx="43">
                  <c:v>12.433333333333334</c:v>
                </c:pt>
                <c:pt idx="44">
                  <c:v>13.164102564102564</c:v>
                </c:pt>
                <c:pt idx="45">
                  <c:v>13.428205128205128</c:v>
                </c:pt>
                <c:pt idx="46">
                  <c:v>8.974358974358974</c:v>
                </c:pt>
                <c:pt idx="47">
                  <c:v>13.223076923076924</c:v>
                </c:pt>
                <c:pt idx="48">
                  <c:v>7.307692307692307</c:v>
                </c:pt>
                <c:pt idx="49">
                  <c:v>9.035897435897436</c:v>
                </c:pt>
                <c:pt idx="50">
                  <c:v>11.425641025641026</c:v>
                </c:pt>
                <c:pt idx="51">
                  <c:v>19.07179487179487</c:v>
                </c:pt>
                <c:pt idx="52">
                  <c:v>11.505128205128205</c:v>
                </c:pt>
                <c:pt idx="53">
                  <c:v>11.35897435897436</c:v>
                </c:pt>
                <c:pt idx="54">
                  <c:v>10.174358974358974</c:v>
                </c:pt>
                <c:pt idx="55">
                  <c:v>19.684615384615388</c:v>
                </c:pt>
                <c:pt idx="56">
                  <c:v>13.225641025641027</c:v>
                </c:pt>
                <c:pt idx="57">
                  <c:v>11.074358974358974</c:v>
                </c:pt>
                <c:pt idx="58">
                  <c:v>8.994871794871795</c:v>
                </c:pt>
                <c:pt idx="59">
                  <c:v>14.912820512820513</c:v>
                </c:pt>
                <c:pt idx="60">
                  <c:v>13.066666666666668</c:v>
                </c:pt>
              </c:numCache>
            </c:numRef>
          </c:val>
          <c:smooth val="0"/>
        </c:ser>
        <c:marker val="1"/>
        <c:axId val="46425786"/>
        <c:axId val="15178891"/>
      </c:lineChart>
      <c:dateAx>
        <c:axId val="4642578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7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5178891"/>
        <c:crosses val="autoZero"/>
        <c:auto val="0"/>
        <c:baseTimeUnit val="days"/>
        <c:majorUnit val="12"/>
        <c:majorTimeUnit val="months"/>
        <c:minorUnit val="12"/>
        <c:minorTimeUnit val="months"/>
        <c:noMultiLvlLbl val="0"/>
      </c:dateAx>
      <c:valAx>
        <c:axId val="151788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642578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Mg</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data'!$AJ$6:$AJ$66</c:f>
              <c:numCache>
                <c:ptCount val="61"/>
                <c:pt idx="0">
                  <c:v>24.999999999999996</c:v>
                </c:pt>
                <c:pt idx="1">
                  <c:v>23.333333333333336</c:v>
                </c:pt>
                <c:pt idx="3">
                  <c:v>20</c:v>
                </c:pt>
                <c:pt idx="4">
                  <c:v>21.666666666666668</c:v>
                </c:pt>
                <c:pt idx="5">
                  <c:v>18.333333333333332</c:v>
                </c:pt>
                <c:pt idx="6">
                  <c:v>20.833333333333332</c:v>
                </c:pt>
                <c:pt idx="7">
                  <c:v>23.333333333333336</c:v>
                </c:pt>
                <c:pt idx="8">
                  <c:v>22.500000000000004</c:v>
                </c:pt>
                <c:pt idx="9">
                  <c:v>22.500000000000004</c:v>
                </c:pt>
                <c:pt idx="10">
                  <c:v>22.500000000000004</c:v>
                </c:pt>
                <c:pt idx="11">
                  <c:v>23.333333333333336</c:v>
                </c:pt>
                <c:pt idx="12">
                  <c:v>24.166666666666668</c:v>
                </c:pt>
                <c:pt idx="13">
                  <c:v>22.500000000000004</c:v>
                </c:pt>
                <c:pt idx="14">
                  <c:v>26.416666666666668</c:v>
                </c:pt>
                <c:pt idx="15">
                  <c:v>27.333333333333336</c:v>
                </c:pt>
                <c:pt idx="16">
                  <c:v>27.75</c:v>
                </c:pt>
                <c:pt idx="17">
                  <c:v>34.916666666666664</c:v>
                </c:pt>
                <c:pt idx="18">
                  <c:v>39.166666666666664</c:v>
                </c:pt>
                <c:pt idx="19">
                  <c:v>38.16666666666667</c:v>
                </c:pt>
                <c:pt idx="20">
                  <c:v>38.41666666666667</c:v>
                </c:pt>
                <c:pt idx="21">
                  <c:v>39.83333333333333</c:v>
                </c:pt>
                <c:pt idx="22">
                  <c:v>29.25</c:v>
                </c:pt>
                <c:pt idx="23">
                  <c:v>35.166666666666664</c:v>
                </c:pt>
                <c:pt idx="24">
                  <c:v>22.500000000000004</c:v>
                </c:pt>
                <c:pt idx="25">
                  <c:v>27.583333333333336</c:v>
                </c:pt>
                <c:pt idx="26">
                  <c:v>31.666666666666668</c:v>
                </c:pt>
                <c:pt idx="27">
                  <c:v>37.333333333333336</c:v>
                </c:pt>
                <c:pt idx="28">
                  <c:v>25.583333333333332</c:v>
                </c:pt>
                <c:pt idx="29">
                  <c:v>24.666666666666668</c:v>
                </c:pt>
                <c:pt idx="30">
                  <c:v>26.25</c:v>
                </c:pt>
                <c:pt idx="31">
                  <c:v>29.916666666666664</c:v>
                </c:pt>
                <c:pt idx="32">
                  <c:v>34.416666666666664</c:v>
                </c:pt>
                <c:pt idx="33">
                  <c:v>38.833333333333336</c:v>
                </c:pt>
                <c:pt idx="34">
                  <c:v>28</c:v>
                </c:pt>
                <c:pt idx="35">
                  <c:v>28.583333333333336</c:v>
                </c:pt>
                <c:pt idx="36">
                  <c:v>25.583333333333332</c:v>
                </c:pt>
                <c:pt idx="37">
                  <c:v>22.333333333333332</c:v>
                </c:pt>
                <c:pt idx="38">
                  <c:v>20.666666666666668</c:v>
                </c:pt>
                <c:pt idx="39">
                  <c:v>22.416666666666668</c:v>
                </c:pt>
                <c:pt idx="40">
                  <c:v>21.933333333333334</c:v>
                </c:pt>
                <c:pt idx="41">
                  <c:v>18.375</c:v>
                </c:pt>
                <c:pt idx="42">
                  <c:v>20.95</c:v>
                </c:pt>
                <c:pt idx="43">
                  <c:v>22.90833333333333</c:v>
                </c:pt>
                <c:pt idx="44">
                  <c:v>23.400000000000002</c:v>
                </c:pt>
                <c:pt idx="45">
                  <c:v>18.5</c:v>
                </c:pt>
                <c:pt idx="46">
                  <c:v>19.599999999999998</c:v>
                </c:pt>
                <c:pt idx="47">
                  <c:v>22.78333333333333</c:v>
                </c:pt>
                <c:pt idx="48">
                  <c:v>22.175</c:v>
                </c:pt>
                <c:pt idx="49">
                  <c:v>22.416666666666668</c:v>
                </c:pt>
                <c:pt idx="50">
                  <c:v>22.541666666666668</c:v>
                </c:pt>
                <c:pt idx="51">
                  <c:v>30.366666666666667</c:v>
                </c:pt>
                <c:pt idx="52">
                  <c:v>26.31666666666667</c:v>
                </c:pt>
                <c:pt idx="53">
                  <c:v>26.19166666666667</c:v>
                </c:pt>
                <c:pt idx="54">
                  <c:v>27.96666666666667</c:v>
                </c:pt>
                <c:pt idx="55">
                  <c:v>29.608333333333334</c:v>
                </c:pt>
                <c:pt idx="56">
                  <c:v>27.85833333333333</c:v>
                </c:pt>
                <c:pt idx="57">
                  <c:v>27.599999999999998</c:v>
                </c:pt>
                <c:pt idx="58">
                  <c:v>28.425</c:v>
                </c:pt>
                <c:pt idx="59">
                  <c:v>26.016666666666662</c:v>
                </c:pt>
                <c:pt idx="60">
                  <c:v>24.941666666666666</c:v>
                </c:pt>
              </c:numCache>
            </c:numRef>
          </c:val>
          <c:smooth val="0"/>
        </c:ser>
        <c:marker val="1"/>
        <c:axId val="2392292"/>
        <c:axId val="21530629"/>
      </c:lineChart>
      <c:dateAx>
        <c:axId val="239229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7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530629"/>
        <c:crosses val="autoZero"/>
        <c:auto val="0"/>
        <c:baseTimeUnit val="days"/>
        <c:majorUnit val="12"/>
        <c:majorTimeUnit val="months"/>
        <c:minorUnit val="12"/>
        <c:minorTimeUnit val="months"/>
        <c:noMultiLvlLbl val="0"/>
      </c:dateAx>
      <c:valAx>
        <c:axId val="2153062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39229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Mn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data'!$AB$6:$AB$66</c:f>
              <c:numCache>
                <c:ptCount val="61"/>
                <c:pt idx="0">
                  <c:v>2.3636363636363638</c:v>
                </c:pt>
                <c:pt idx="1">
                  <c:v>2.4727272727272727</c:v>
                </c:pt>
                <c:pt idx="3">
                  <c:v>2.3636363636363638</c:v>
                </c:pt>
                <c:pt idx="4">
                  <c:v>2.618181818181818</c:v>
                </c:pt>
                <c:pt idx="5">
                  <c:v>2.2545454545454544</c:v>
                </c:pt>
                <c:pt idx="6">
                  <c:v>2.6909090909090905</c:v>
                </c:pt>
                <c:pt idx="7">
                  <c:v>2.218181818181818</c:v>
                </c:pt>
                <c:pt idx="8">
                  <c:v>2.181818181818182</c:v>
                </c:pt>
                <c:pt idx="9">
                  <c:v>1.7490909090909088</c:v>
                </c:pt>
                <c:pt idx="10">
                  <c:v>1.3381818181818181</c:v>
                </c:pt>
                <c:pt idx="11">
                  <c:v>1.3236363636363637</c:v>
                </c:pt>
                <c:pt idx="12">
                  <c:v>1.1163636363636364</c:v>
                </c:pt>
                <c:pt idx="13">
                  <c:v>0.850909090909091</c:v>
                </c:pt>
                <c:pt idx="14">
                  <c:v>0.930909090909091</c:v>
                </c:pt>
                <c:pt idx="15">
                  <c:v>0.6981818181818181</c:v>
                </c:pt>
                <c:pt idx="16">
                  <c:v>0.7527272727272728</c:v>
                </c:pt>
                <c:pt idx="17">
                  <c:v>0.9236363636363636</c:v>
                </c:pt>
                <c:pt idx="18">
                  <c:v>1.1745454545454546</c:v>
                </c:pt>
                <c:pt idx="19">
                  <c:v>0.8181818181818181</c:v>
                </c:pt>
                <c:pt idx="20">
                  <c:v>0.9781818181818182</c:v>
                </c:pt>
                <c:pt idx="21">
                  <c:v>1.3127272727272727</c:v>
                </c:pt>
                <c:pt idx="22">
                  <c:v>1.3236363636363637</c:v>
                </c:pt>
                <c:pt idx="23">
                  <c:v>1.5854545454545454</c:v>
                </c:pt>
                <c:pt idx="24">
                  <c:v>2.5818181818181816</c:v>
                </c:pt>
                <c:pt idx="25">
                  <c:v>2.5454545454545454</c:v>
                </c:pt>
                <c:pt idx="26">
                  <c:v>2.5090909090909093</c:v>
                </c:pt>
                <c:pt idx="27">
                  <c:v>2</c:v>
                </c:pt>
                <c:pt idx="28">
                  <c:v>1.3454545454545452</c:v>
                </c:pt>
                <c:pt idx="29">
                  <c:v>0.9600000000000001</c:v>
                </c:pt>
                <c:pt idx="30">
                  <c:v>1.0472727272727271</c:v>
                </c:pt>
                <c:pt idx="31">
                  <c:v>1.090909090909091</c:v>
                </c:pt>
                <c:pt idx="32">
                  <c:v>1.2545454545454546</c:v>
                </c:pt>
                <c:pt idx="33">
                  <c:v>1.927272727272727</c:v>
                </c:pt>
                <c:pt idx="34">
                  <c:v>2.4000000000000004</c:v>
                </c:pt>
                <c:pt idx="35">
                  <c:v>2.5090909090909093</c:v>
                </c:pt>
                <c:pt idx="36">
                  <c:v>2.1454545454545455</c:v>
                </c:pt>
                <c:pt idx="37">
                  <c:v>1.7054545454545453</c:v>
                </c:pt>
                <c:pt idx="38">
                  <c:v>1.8909090909090909</c:v>
                </c:pt>
                <c:pt idx="39">
                  <c:v>1.7454545454545454</c:v>
                </c:pt>
                <c:pt idx="40">
                  <c:v>3.709090909090909</c:v>
                </c:pt>
                <c:pt idx="41">
                  <c:v>3.0530909090909093</c:v>
                </c:pt>
                <c:pt idx="42">
                  <c:v>2.9327272727272726</c:v>
                </c:pt>
                <c:pt idx="43">
                  <c:v>3.374909090909091</c:v>
                </c:pt>
                <c:pt idx="44">
                  <c:v>3.2734545454545456</c:v>
                </c:pt>
                <c:pt idx="45">
                  <c:v>2.362909090909091</c:v>
                </c:pt>
                <c:pt idx="46">
                  <c:v>2.3694545454545453</c:v>
                </c:pt>
                <c:pt idx="47">
                  <c:v>2.708727272727273</c:v>
                </c:pt>
                <c:pt idx="48">
                  <c:v>2.321090909090909</c:v>
                </c:pt>
                <c:pt idx="49">
                  <c:v>2.0727272727272728</c:v>
                </c:pt>
                <c:pt idx="50">
                  <c:v>2.106181818181818</c:v>
                </c:pt>
                <c:pt idx="51">
                  <c:v>2.0905454545454547</c:v>
                </c:pt>
                <c:pt idx="52">
                  <c:v>1.7945454545454544</c:v>
                </c:pt>
                <c:pt idx="53">
                  <c:v>1.529818181818182</c:v>
                </c:pt>
                <c:pt idx="54">
                  <c:v>1.516</c:v>
                </c:pt>
                <c:pt idx="55">
                  <c:v>1.922909090909091</c:v>
                </c:pt>
                <c:pt idx="56">
                  <c:v>1.4919999999999998</c:v>
                </c:pt>
                <c:pt idx="57">
                  <c:v>1.402181818181818</c:v>
                </c:pt>
                <c:pt idx="58">
                  <c:v>1.4607272727272727</c:v>
                </c:pt>
                <c:pt idx="59">
                  <c:v>2.0050909090909093</c:v>
                </c:pt>
                <c:pt idx="60">
                  <c:v>1.8923636363636365</c:v>
                </c:pt>
              </c:numCache>
            </c:numRef>
          </c:val>
          <c:smooth val="0"/>
        </c:ser>
        <c:marker val="1"/>
        <c:axId val="59557934"/>
        <c:axId val="66259359"/>
      </c:lineChart>
      <c:dateAx>
        <c:axId val="5955793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6259359"/>
        <c:crosses val="autoZero"/>
        <c:auto val="0"/>
        <c:baseTimeUnit val="days"/>
        <c:majorUnit val="12"/>
        <c:majorTimeUnit val="months"/>
        <c:minorUnit val="12"/>
        <c:minorTimeUnit val="months"/>
        <c:noMultiLvlLbl val="0"/>
      </c:dateAx>
      <c:valAx>
        <c:axId val="6625935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5955793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Na</a:t>
            </a:r>
          </a:p>
        </c:rich>
      </c:tx>
      <c:layout>
        <c:manualLayout>
          <c:xMode val="factor"/>
          <c:yMode val="factor"/>
          <c:x val="0.00175"/>
          <c:y val="0"/>
        </c:manualLayout>
      </c:layout>
      <c:spPr>
        <a:noFill/>
        <a:ln>
          <a:noFill/>
        </a:ln>
      </c:spPr>
    </c:title>
    <c:plotArea>
      <c:layout>
        <c:manualLayout>
          <c:xMode val="edge"/>
          <c:yMode val="edge"/>
          <c:x val="0.06225"/>
          <c:y val="0.18625"/>
          <c:w val="0.92125"/>
          <c:h val="0.65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data'!$AK$6:$AK$66</c:f>
              <c:numCache>
                <c:ptCount val="61"/>
                <c:pt idx="0">
                  <c:v>51.73913043478261</c:v>
                </c:pt>
                <c:pt idx="1">
                  <c:v>75.65217391304348</c:v>
                </c:pt>
                <c:pt idx="3">
                  <c:v>80.43478260869566</c:v>
                </c:pt>
                <c:pt idx="4">
                  <c:v>83.4782608695652</c:v>
                </c:pt>
                <c:pt idx="5">
                  <c:v>81.73913043478261</c:v>
                </c:pt>
                <c:pt idx="6">
                  <c:v>107.82608695652173</c:v>
                </c:pt>
                <c:pt idx="7">
                  <c:v>99.99999999999999</c:v>
                </c:pt>
                <c:pt idx="8">
                  <c:v>103.91304347826087</c:v>
                </c:pt>
                <c:pt idx="9">
                  <c:v>121.30434782608695</c:v>
                </c:pt>
                <c:pt idx="10">
                  <c:v>116.52173913043478</c:v>
                </c:pt>
                <c:pt idx="11">
                  <c:v>138.2608695652174</c:v>
                </c:pt>
                <c:pt idx="12">
                  <c:v>136.08695652173913</c:v>
                </c:pt>
                <c:pt idx="13">
                  <c:v>120</c:v>
                </c:pt>
                <c:pt idx="14">
                  <c:v>131.7391304347826</c:v>
                </c:pt>
                <c:pt idx="15">
                  <c:v>138.2608695652174</c:v>
                </c:pt>
                <c:pt idx="16">
                  <c:v>153.4782608695652</c:v>
                </c:pt>
                <c:pt idx="17">
                  <c:v>149.13043478260872</c:v>
                </c:pt>
                <c:pt idx="18">
                  <c:v>148.26086956521738</c:v>
                </c:pt>
                <c:pt idx="19">
                  <c:v>163.04347826086956</c:v>
                </c:pt>
                <c:pt idx="20">
                  <c:v>163.04347826086956</c:v>
                </c:pt>
                <c:pt idx="22">
                  <c:v>152.08695652173915</c:v>
                </c:pt>
                <c:pt idx="23">
                  <c:v>142.47826086956522</c:v>
                </c:pt>
                <c:pt idx="24">
                  <c:v>83.91304347826087</c:v>
                </c:pt>
                <c:pt idx="25">
                  <c:v>144.7826086956522</c:v>
                </c:pt>
                <c:pt idx="26">
                  <c:v>171.73913043478262</c:v>
                </c:pt>
                <c:pt idx="27">
                  <c:v>159.13043478260872</c:v>
                </c:pt>
                <c:pt idx="28">
                  <c:v>143.69565217391306</c:v>
                </c:pt>
                <c:pt idx="29">
                  <c:v>145.82608695652175</c:v>
                </c:pt>
                <c:pt idx="30">
                  <c:v>146.82608695652172</c:v>
                </c:pt>
                <c:pt idx="31">
                  <c:v>149.95652173913044</c:v>
                </c:pt>
                <c:pt idx="32">
                  <c:v>142.8695652173913</c:v>
                </c:pt>
                <c:pt idx="33">
                  <c:v>128.52173913043478</c:v>
                </c:pt>
                <c:pt idx="34">
                  <c:v>119.1304347826087</c:v>
                </c:pt>
                <c:pt idx="35">
                  <c:v>133.95652173913044</c:v>
                </c:pt>
                <c:pt idx="36">
                  <c:v>122.43478260869564</c:v>
                </c:pt>
                <c:pt idx="37">
                  <c:v>98.17391304347827</c:v>
                </c:pt>
                <c:pt idx="38">
                  <c:v>124.21739130434784</c:v>
                </c:pt>
                <c:pt idx="39">
                  <c:v>121.08695652173914</c:v>
                </c:pt>
                <c:pt idx="40">
                  <c:v>126.86956521739131</c:v>
                </c:pt>
                <c:pt idx="41">
                  <c:v>127.13043478260869</c:v>
                </c:pt>
                <c:pt idx="42">
                  <c:v>122.04347826086956</c:v>
                </c:pt>
                <c:pt idx="43">
                  <c:v>134.43478260869566</c:v>
                </c:pt>
                <c:pt idx="44">
                  <c:v>139.34782608695653</c:v>
                </c:pt>
                <c:pt idx="45">
                  <c:v>109.4782608695652</c:v>
                </c:pt>
                <c:pt idx="46">
                  <c:v>122.82608695652175</c:v>
                </c:pt>
                <c:pt idx="47">
                  <c:v>145.39130434782606</c:v>
                </c:pt>
                <c:pt idx="48">
                  <c:v>123.43478260869566</c:v>
                </c:pt>
                <c:pt idx="49">
                  <c:v>123.69565217391306</c:v>
                </c:pt>
                <c:pt idx="50">
                  <c:v>129.30434782608697</c:v>
                </c:pt>
                <c:pt idx="51">
                  <c:v>155.7826086956522</c:v>
                </c:pt>
                <c:pt idx="52">
                  <c:v>131.08695652173913</c:v>
                </c:pt>
                <c:pt idx="53">
                  <c:v>136.65217391304347</c:v>
                </c:pt>
                <c:pt idx="54">
                  <c:v>133.47826086956522</c:v>
                </c:pt>
                <c:pt idx="55">
                  <c:v>146.2173913043478</c:v>
                </c:pt>
                <c:pt idx="56">
                  <c:v>138.2173913043478</c:v>
                </c:pt>
                <c:pt idx="57">
                  <c:v>133.65217391304347</c:v>
                </c:pt>
                <c:pt idx="58">
                  <c:v>125.43478260869564</c:v>
                </c:pt>
                <c:pt idx="59">
                  <c:v>116.56521739130434</c:v>
                </c:pt>
                <c:pt idx="60">
                  <c:v>132.30434782608697</c:v>
                </c:pt>
              </c:numCache>
            </c:numRef>
          </c:val>
          <c:smooth val="0"/>
        </c:ser>
        <c:marker val="1"/>
        <c:axId val="59463320"/>
        <c:axId val="65407833"/>
      </c:lineChart>
      <c:dateAx>
        <c:axId val="5946332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407833"/>
        <c:crosses val="autoZero"/>
        <c:auto val="0"/>
        <c:baseTimeUnit val="days"/>
        <c:majorUnit val="12"/>
        <c:majorTimeUnit val="months"/>
        <c:minorUnit val="12"/>
        <c:minorTimeUnit val="months"/>
        <c:noMultiLvlLbl val="0"/>
      </c:dateAx>
      <c:valAx>
        <c:axId val="6540783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
            </c:manualLayout>
          </c:layout>
          <c:overlay val="0"/>
          <c:spPr>
            <a:noFill/>
            <a:ln>
              <a:noFill/>
            </a:ln>
          </c:spPr>
        </c:title>
        <c:delete val="0"/>
        <c:numFmt formatCode="0" sourceLinked="0"/>
        <c:majorTickMark val="out"/>
        <c:minorTickMark val="none"/>
        <c:tickLblPos val="nextTo"/>
        <c:spPr>
          <a:ln w="3175">
            <a:solidFill>
              <a:srgbClr val="000000"/>
            </a:solidFill>
          </a:ln>
        </c:spPr>
        <c:crossAx val="5946332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Na:Cl ratio</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data'!$AX$6:$AX$66</c:f>
              <c:numCache>
                <c:ptCount val="61"/>
                <c:pt idx="0">
                  <c:v>0.7185990338164251</c:v>
                </c:pt>
                <c:pt idx="1">
                  <c:v>0.9663598857505554</c:v>
                </c:pt>
                <c:pt idx="3">
                  <c:v>0.6369270116073186</c:v>
                </c:pt>
                <c:pt idx="4">
                  <c:v>0.7359544409155623</c:v>
                </c:pt>
                <c:pt idx="5">
                  <c:v>0.6779311765917989</c:v>
                </c:pt>
                <c:pt idx="6">
                  <c:v>0.7765253175881195</c:v>
                </c:pt>
                <c:pt idx="7">
                  <c:v>0.835322195704057</c:v>
                </c:pt>
                <c:pt idx="8">
                  <c:v>0.7804627729053929</c:v>
                </c:pt>
                <c:pt idx="9">
                  <c:v>0.8508320989805698</c:v>
                </c:pt>
                <c:pt idx="10">
                  <c:v>0.8885099933693285</c:v>
                </c:pt>
                <c:pt idx="11">
                  <c:v>0.9234981745768338</c:v>
                </c:pt>
                <c:pt idx="12">
                  <c:v>0.9526086956521739</c:v>
                </c:pt>
                <c:pt idx="13">
                  <c:v>0.9999999999999999</c:v>
                </c:pt>
                <c:pt idx="14">
                  <c:v>1.0001886258606054</c:v>
                </c:pt>
                <c:pt idx="15">
                  <c:v>1.1098923015556441</c:v>
                </c:pt>
                <c:pt idx="16">
                  <c:v>1.2125821964864067</c:v>
                </c:pt>
                <c:pt idx="17">
                  <c:v>1.2427536231884058</c:v>
                </c:pt>
                <c:pt idx="18">
                  <c:v>1.1634821602651588</c:v>
                </c:pt>
                <c:pt idx="19">
                  <c:v>1.2193422519509478</c:v>
                </c:pt>
                <c:pt idx="20">
                  <c:v>1.2219532631970953</c:v>
                </c:pt>
                <c:pt idx="22">
                  <c:v>1.2524808184143223</c:v>
                </c:pt>
                <c:pt idx="23">
                  <c:v>1.001353239043129</c:v>
                </c:pt>
                <c:pt idx="24">
                  <c:v>0.9064680622651636</c:v>
                </c:pt>
                <c:pt idx="25">
                  <c:v>0.968908471194613</c:v>
                </c:pt>
                <c:pt idx="26">
                  <c:v>1.0345730749083293</c:v>
                </c:pt>
                <c:pt idx="27">
                  <c:v>0.9720009105394948</c:v>
                </c:pt>
                <c:pt idx="28">
                  <c:v>0.9690458239088549</c:v>
                </c:pt>
                <c:pt idx="29">
                  <c:v>1.0700027344818162</c:v>
                </c:pt>
                <c:pt idx="30">
                  <c:v>0.9309625078764965</c:v>
                </c:pt>
                <c:pt idx="31">
                  <c:v>1.0270994639666466</c:v>
                </c:pt>
                <c:pt idx="32">
                  <c:v>1.0163485330505482</c:v>
                </c:pt>
                <c:pt idx="33">
                  <c:v>0.8163812830426892</c:v>
                </c:pt>
                <c:pt idx="34">
                  <c:v>0.8561735559325061</c:v>
                </c:pt>
                <c:pt idx="35">
                  <c:v>0.7946573323507737</c:v>
                </c:pt>
                <c:pt idx="36">
                  <c:v>0.8622167789344763</c:v>
                </c:pt>
                <c:pt idx="37">
                  <c:v>0.7518789839216059</c:v>
                </c:pt>
                <c:pt idx="38">
                  <c:v>0.8945696904634104</c:v>
                </c:pt>
                <c:pt idx="39">
                  <c:v>0.7862789384528516</c:v>
                </c:pt>
                <c:pt idx="40">
                  <c:v>0.9681363418077732</c:v>
                </c:pt>
                <c:pt idx="41">
                  <c:v>0.9150362795701383</c:v>
                </c:pt>
                <c:pt idx="42">
                  <c:v>0.9107489230830842</c:v>
                </c:pt>
                <c:pt idx="43">
                  <c:v>0.8805052222128474</c:v>
                </c:pt>
                <c:pt idx="44">
                  <c:v>0.9194096369702749</c:v>
                </c:pt>
                <c:pt idx="45">
                  <c:v>0.9931159138570826</c:v>
                </c:pt>
                <c:pt idx="46">
                  <c:v>0.9353067588600865</c:v>
                </c:pt>
                <c:pt idx="47">
                  <c:v>0.9566979729675602</c:v>
                </c:pt>
                <c:pt idx="48">
                  <c:v>0.8423857408632748</c:v>
                </c:pt>
                <c:pt idx="49">
                  <c:v>0.9875584985223071</c:v>
                </c:pt>
                <c:pt idx="50">
                  <c:v>0.8837041441046475</c:v>
                </c:pt>
                <c:pt idx="51">
                  <c:v>0.8836938904939751</c:v>
                </c:pt>
                <c:pt idx="52">
                  <c:v>0.8689476284584979</c:v>
                </c:pt>
                <c:pt idx="53">
                  <c:v>0.8727784830212629</c:v>
                </c:pt>
                <c:pt idx="54">
                  <c:v>0.8748575150626933</c:v>
                </c:pt>
                <c:pt idx="55">
                  <c:v>1.0317759467040672</c:v>
                </c:pt>
                <c:pt idx="56">
                  <c:v>0.8908383720632317</c:v>
                </c:pt>
                <c:pt idx="57">
                  <c:v>0.8555162709509645</c:v>
                </c:pt>
                <c:pt idx="58">
                  <c:v>0.8143332983325259</c:v>
                </c:pt>
                <c:pt idx="59">
                  <c:v>0.8104728623524536</c:v>
                </c:pt>
                <c:pt idx="60">
                  <c:v>0.8970290193372691</c:v>
                </c:pt>
              </c:numCache>
            </c:numRef>
          </c:val>
          <c:smooth val="0"/>
        </c:ser>
        <c:marker val="1"/>
        <c:axId val="51799586"/>
        <c:axId val="63543091"/>
      </c:lineChart>
      <c:dateAx>
        <c:axId val="5179958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The James Hutton Institute 2011</a:t>
                </a:r>
              </a:p>
            </c:rich>
          </c:tx>
          <c:layout>
            <c:manualLayout>
              <c:xMode val="factor"/>
              <c:yMode val="factor"/>
              <c:x val="-0.001"/>
              <c:y val="-0.008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543091"/>
        <c:crosses val="autoZero"/>
        <c:auto val="0"/>
        <c:baseTimeUnit val="days"/>
        <c:majorUnit val="12"/>
        <c:majorTimeUnit val="months"/>
        <c:minorUnit val="12"/>
        <c:minorTimeUnit val="months"/>
        <c:noMultiLvlLbl val="0"/>
      </c:dateAx>
      <c:valAx>
        <c:axId val="635430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Na:Cl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5179958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data'!$AE$6:$AE$66</c:f>
              <c:numCache>
                <c:ptCount val="61"/>
                <c:pt idx="0">
                  <c:v>17.357142857142854</c:v>
                </c:pt>
                <c:pt idx="1">
                  <c:v>11.5</c:v>
                </c:pt>
                <c:pt idx="2">
                  <c:v>13.357142857142858</c:v>
                </c:pt>
                <c:pt idx="3">
                  <c:v>7.714285714285714</c:v>
                </c:pt>
                <c:pt idx="4">
                  <c:v>10.357142857142856</c:v>
                </c:pt>
                <c:pt idx="5">
                  <c:v>3</c:v>
                </c:pt>
                <c:pt idx="6">
                  <c:v>3.5714285714285716</c:v>
                </c:pt>
                <c:pt idx="7">
                  <c:v>9.285714285714286</c:v>
                </c:pt>
                <c:pt idx="8">
                  <c:v>4.285714285714286</c:v>
                </c:pt>
                <c:pt idx="9">
                  <c:v>3.428571428571429</c:v>
                </c:pt>
                <c:pt idx="10">
                  <c:v>1</c:v>
                </c:pt>
                <c:pt idx="11">
                  <c:v>4.571428571428572</c:v>
                </c:pt>
                <c:pt idx="12">
                  <c:v>3.928571428571429</c:v>
                </c:pt>
                <c:pt idx="13">
                  <c:v>0.7142857142857143</c:v>
                </c:pt>
                <c:pt idx="14">
                  <c:v>0.7857142857142856</c:v>
                </c:pt>
                <c:pt idx="15">
                  <c:v>1.5714285714285712</c:v>
                </c:pt>
                <c:pt idx="16">
                  <c:v>0.7857142857142856</c:v>
                </c:pt>
                <c:pt idx="17">
                  <c:v>1.2857142857142856</c:v>
                </c:pt>
                <c:pt idx="18">
                  <c:v>0.7142857142857143</c:v>
                </c:pt>
                <c:pt idx="19">
                  <c:v>5</c:v>
                </c:pt>
                <c:pt idx="20">
                  <c:v>1.0714285714285714</c:v>
                </c:pt>
                <c:pt idx="21">
                  <c:v>0.7142857142857143</c:v>
                </c:pt>
                <c:pt idx="22">
                  <c:v>0.7142857142857143</c:v>
                </c:pt>
                <c:pt idx="23">
                  <c:v>0.7142857142857143</c:v>
                </c:pt>
                <c:pt idx="24">
                  <c:v>1.8571428571428572</c:v>
                </c:pt>
                <c:pt idx="25">
                  <c:v>1.2857142857142856</c:v>
                </c:pt>
                <c:pt idx="26">
                  <c:v>18.357142857142858</c:v>
                </c:pt>
                <c:pt idx="27">
                  <c:v>3.071428571428571</c:v>
                </c:pt>
                <c:pt idx="28">
                  <c:v>3.357142857142857</c:v>
                </c:pt>
                <c:pt idx="29">
                  <c:v>1.5</c:v>
                </c:pt>
                <c:pt idx="30">
                  <c:v>0.9285714285714286</c:v>
                </c:pt>
                <c:pt idx="31">
                  <c:v>1.3571428571428572</c:v>
                </c:pt>
                <c:pt idx="32">
                  <c:v>0.7142857142857143</c:v>
                </c:pt>
                <c:pt idx="33">
                  <c:v>0.7142857142857143</c:v>
                </c:pt>
                <c:pt idx="34">
                  <c:v>3.164285714285714</c:v>
                </c:pt>
                <c:pt idx="35">
                  <c:v>0.8</c:v>
                </c:pt>
                <c:pt idx="36">
                  <c:v>0.7142857142857143</c:v>
                </c:pt>
                <c:pt idx="37">
                  <c:v>3.3499999999999996</c:v>
                </c:pt>
                <c:pt idx="38">
                  <c:v>0.7142857142857143</c:v>
                </c:pt>
                <c:pt idx="39">
                  <c:v>0.7142857142857143</c:v>
                </c:pt>
                <c:pt idx="40">
                  <c:v>5.685714285714286</c:v>
                </c:pt>
                <c:pt idx="41">
                  <c:v>4.957142857142857</c:v>
                </c:pt>
                <c:pt idx="42">
                  <c:v>2.25</c:v>
                </c:pt>
                <c:pt idx="43">
                  <c:v>6.414285714285715</c:v>
                </c:pt>
                <c:pt idx="44">
                  <c:v>7.3500000000000005</c:v>
                </c:pt>
                <c:pt idx="45">
                  <c:v>3.8642857142857148</c:v>
                </c:pt>
                <c:pt idx="46">
                  <c:v>4.821428571428572</c:v>
                </c:pt>
                <c:pt idx="47">
                  <c:v>5.207142857142857</c:v>
                </c:pt>
                <c:pt idx="48">
                  <c:v>4.3</c:v>
                </c:pt>
                <c:pt idx="49">
                  <c:v>4.871428571428571</c:v>
                </c:pt>
                <c:pt idx="50">
                  <c:v>6.1000000000000005</c:v>
                </c:pt>
                <c:pt idx="51">
                  <c:v>5.142857142857142</c:v>
                </c:pt>
                <c:pt idx="52">
                  <c:v>4.428571428571429</c:v>
                </c:pt>
                <c:pt idx="53">
                  <c:v>3.7142857142857144</c:v>
                </c:pt>
                <c:pt idx="54">
                  <c:v>1.2857142857142856</c:v>
                </c:pt>
                <c:pt idx="55">
                  <c:v>15.214285714285714</c:v>
                </c:pt>
                <c:pt idx="56">
                  <c:v>9.214285714285715</c:v>
                </c:pt>
                <c:pt idx="57">
                  <c:v>2.428571428571429</c:v>
                </c:pt>
                <c:pt idx="58">
                  <c:v>1</c:v>
                </c:pt>
                <c:pt idx="59">
                  <c:v>15.678571428571427</c:v>
                </c:pt>
              </c:numCache>
            </c:numRef>
          </c:val>
          <c:smooth val="0"/>
        </c:ser>
        <c:marker val="1"/>
        <c:axId val="35016908"/>
        <c:axId val="46716717"/>
      </c:lineChart>
      <c:dateAx>
        <c:axId val="35016908"/>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716717"/>
        <c:crosses val="autoZero"/>
        <c:auto val="0"/>
        <c:baseTimeUnit val="days"/>
        <c:majorUnit val="12"/>
        <c:majorTimeUnit val="months"/>
        <c:minorUnit val="12"/>
        <c:minorTimeUnit val="months"/>
        <c:noMultiLvlLbl val="0"/>
      </c:dateAx>
      <c:valAx>
        <c:axId val="4671671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501690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data'!$AF$6:$AF$66</c:f>
              <c:numCache>
                <c:ptCount val="61"/>
                <c:pt idx="0">
                  <c:v>7.285714285714285</c:v>
                </c:pt>
                <c:pt idx="1">
                  <c:v>4.642857142857143</c:v>
                </c:pt>
                <c:pt idx="2">
                  <c:v>8.928571428571429</c:v>
                </c:pt>
                <c:pt idx="3">
                  <c:v>7.785714285714286</c:v>
                </c:pt>
                <c:pt idx="4">
                  <c:v>7.214285714285714</c:v>
                </c:pt>
                <c:pt idx="5">
                  <c:v>2.928571428571429</c:v>
                </c:pt>
                <c:pt idx="6">
                  <c:v>2.7142857142857144</c:v>
                </c:pt>
                <c:pt idx="7">
                  <c:v>3.2142857142857144</c:v>
                </c:pt>
                <c:pt idx="8">
                  <c:v>1.8571428571428572</c:v>
                </c:pt>
                <c:pt idx="9">
                  <c:v>6.142857142857142</c:v>
                </c:pt>
                <c:pt idx="10">
                  <c:v>2.2142857142857144</c:v>
                </c:pt>
                <c:pt idx="11">
                  <c:v>2.571428571428571</c:v>
                </c:pt>
                <c:pt idx="12">
                  <c:v>2.357142857142857</c:v>
                </c:pt>
                <c:pt idx="13">
                  <c:v>2.6428571428571423</c:v>
                </c:pt>
                <c:pt idx="14">
                  <c:v>5.5</c:v>
                </c:pt>
                <c:pt idx="15">
                  <c:v>4</c:v>
                </c:pt>
                <c:pt idx="16">
                  <c:v>5.142857142857142</c:v>
                </c:pt>
                <c:pt idx="17">
                  <c:v>1.7857142857142858</c:v>
                </c:pt>
                <c:pt idx="18">
                  <c:v>4.071428571428571</c:v>
                </c:pt>
                <c:pt idx="19">
                  <c:v>3.2857142857142856</c:v>
                </c:pt>
                <c:pt idx="20">
                  <c:v>4.285714285714286</c:v>
                </c:pt>
                <c:pt idx="21">
                  <c:v>5.142857142857142</c:v>
                </c:pt>
                <c:pt idx="22">
                  <c:v>4.928571428571429</c:v>
                </c:pt>
                <c:pt idx="23">
                  <c:v>4.428571428571429</c:v>
                </c:pt>
                <c:pt idx="24">
                  <c:v>4.071428571428571</c:v>
                </c:pt>
                <c:pt idx="25">
                  <c:v>2.142857142857143</c:v>
                </c:pt>
                <c:pt idx="26">
                  <c:v>1.7857142857142858</c:v>
                </c:pt>
                <c:pt idx="27">
                  <c:v>5.428571428571429</c:v>
                </c:pt>
                <c:pt idx="28">
                  <c:v>3.857142857142857</c:v>
                </c:pt>
                <c:pt idx="29">
                  <c:v>1.7857142857142858</c:v>
                </c:pt>
                <c:pt idx="30">
                  <c:v>2.571428571428571</c:v>
                </c:pt>
                <c:pt idx="31">
                  <c:v>3.6428571428571423</c:v>
                </c:pt>
                <c:pt idx="32">
                  <c:v>1.7857142857142858</c:v>
                </c:pt>
                <c:pt idx="33">
                  <c:v>1.7857142857142858</c:v>
                </c:pt>
                <c:pt idx="34">
                  <c:v>2.857142857142857</c:v>
                </c:pt>
                <c:pt idx="35">
                  <c:v>2.7142857142857144</c:v>
                </c:pt>
                <c:pt idx="36">
                  <c:v>2.0714285714285716</c:v>
                </c:pt>
                <c:pt idx="37">
                  <c:v>4.142857142857143</c:v>
                </c:pt>
                <c:pt idx="38">
                  <c:v>1.7857142857142858</c:v>
                </c:pt>
                <c:pt idx="39">
                  <c:v>1.7857142857142858</c:v>
                </c:pt>
                <c:pt idx="40">
                  <c:v>4.3017</c:v>
                </c:pt>
                <c:pt idx="41">
                  <c:v>3.443964285714286</c:v>
                </c:pt>
                <c:pt idx="42">
                  <c:v>3.9204214285714287</c:v>
                </c:pt>
                <c:pt idx="43">
                  <c:v>2.872471428571429</c:v>
                </c:pt>
                <c:pt idx="44">
                  <c:v>2.836807142857143</c:v>
                </c:pt>
                <c:pt idx="45">
                  <c:v>2.447578571428571</c:v>
                </c:pt>
                <c:pt idx="46">
                  <c:v>2.4973214285714285</c:v>
                </c:pt>
                <c:pt idx="47">
                  <c:v>1.7857142857142858</c:v>
                </c:pt>
                <c:pt idx="48">
                  <c:v>1.7857142857142858</c:v>
                </c:pt>
                <c:pt idx="49">
                  <c:v>3.4523428571428574</c:v>
                </c:pt>
                <c:pt idx="50">
                  <c:v>2.60215</c:v>
                </c:pt>
                <c:pt idx="51">
                  <c:v>3.428571428571429</c:v>
                </c:pt>
                <c:pt idx="52">
                  <c:v>2.428571428571429</c:v>
                </c:pt>
                <c:pt idx="53">
                  <c:v>1.7857142857142858</c:v>
                </c:pt>
                <c:pt idx="54">
                  <c:v>1.7857142857142858</c:v>
                </c:pt>
                <c:pt idx="55">
                  <c:v>4.928571428571429</c:v>
                </c:pt>
                <c:pt idx="56">
                  <c:v>2.285714285714286</c:v>
                </c:pt>
                <c:pt idx="57">
                  <c:v>2.571428571428571</c:v>
                </c:pt>
                <c:pt idx="58">
                  <c:v>2.357142857142857</c:v>
                </c:pt>
                <c:pt idx="59">
                  <c:v>3.6989857142857145</c:v>
                </c:pt>
                <c:pt idx="60">
                  <c:v>3.9405857142857146</c:v>
                </c:pt>
              </c:numCache>
            </c:numRef>
          </c:val>
          <c:smooth val="0"/>
        </c:ser>
        <c:marker val="1"/>
        <c:axId val="17797270"/>
        <c:axId val="25957703"/>
      </c:lineChart>
      <c:dateAx>
        <c:axId val="1779727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957703"/>
        <c:crosses val="autoZero"/>
        <c:auto val="0"/>
        <c:baseTimeUnit val="days"/>
        <c:majorUnit val="12"/>
        <c:majorTimeUnit val="months"/>
        <c:minorUnit val="12"/>
        <c:minorTimeUnit val="months"/>
        <c:noMultiLvlLbl val="0"/>
      </c:dateAx>
      <c:valAx>
        <c:axId val="2595770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779727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pH</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data'!$R$6:$R$66</c:f>
              <c:numCache>
                <c:ptCount val="61"/>
                <c:pt idx="0">
                  <c:v>6.81</c:v>
                </c:pt>
                <c:pt idx="1">
                  <c:v>7.03</c:v>
                </c:pt>
                <c:pt idx="3">
                  <c:v>6.9</c:v>
                </c:pt>
                <c:pt idx="4">
                  <c:v>7.08</c:v>
                </c:pt>
                <c:pt idx="5">
                  <c:v>7.13</c:v>
                </c:pt>
                <c:pt idx="6">
                  <c:v>7.14</c:v>
                </c:pt>
                <c:pt idx="7">
                  <c:v>7.24</c:v>
                </c:pt>
                <c:pt idx="8">
                  <c:v>6.71</c:v>
                </c:pt>
                <c:pt idx="9">
                  <c:v>6.88</c:v>
                </c:pt>
                <c:pt idx="10">
                  <c:v>6.92</c:v>
                </c:pt>
                <c:pt idx="11">
                  <c:v>7.01</c:v>
                </c:pt>
                <c:pt idx="12">
                  <c:v>7.02</c:v>
                </c:pt>
                <c:pt idx="13">
                  <c:v>7.07</c:v>
                </c:pt>
                <c:pt idx="14">
                  <c:v>6.74</c:v>
                </c:pt>
                <c:pt idx="15">
                  <c:v>6.84</c:v>
                </c:pt>
                <c:pt idx="16">
                  <c:v>6.83</c:v>
                </c:pt>
                <c:pt idx="17">
                  <c:v>6.94</c:v>
                </c:pt>
                <c:pt idx="18">
                  <c:v>6.86</c:v>
                </c:pt>
                <c:pt idx="19">
                  <c:v>7</c:v>
                </c:pt>
                <c:pt idx="20">
                  <c:v>7</c:v>
                </c:pt>
                <c:pt idx="21">
                  <c:v>6.68</c:v>
                </c:pt>
                <c:pt idx="22">
                  <c:v>6.76</c:v>
                </c:pt>
                <c:pt idx="23">
                  <c:v>6.78</c:v>
                </c:pt>
                <c:pt idx="24">
                  <c:v>6.62</c:v>
                </c:pt>
                <c:pt idx="25">
                  <c:v>6.62</c:v>
                </c:pt>
                <c:pt idx="26">
                  <c:v>6.67</c:v>
                </c:pt>
                <c:pt idx="27">
                  <c:v>6.52</c:v>
                </c:pt>
                <c:pt idx="28">
                  <c:v>6.54</c:v>
                </c:pt>
                <c:pt idx="29">
                  <c:v>6.73</c:v>
                </c:pt>
                <c:pt idx="30">
                  <c:v>6.76</c:v>
                </c:pt>
                <c:pt idx="31">
                  <c:v>6.76</c:v>
                </c:pt>
                <c:pt idx="32">
                  <c:v>6.79</c:v>
                </c:pt>
                <c:pt idx="33">
                  <c:v>6.81</c:v>
                </c:pt>
                <c:pt idx="34">
                  <c:v>6.11</c:v>
                </c:pt>
                <c:pt idx="35">
                  <c:v>6.38</c:v>
                </c:pt>
                <c:pt idx="36">
                  <c:v>6.42</c:v>
                </c:pt>
                <c:pt idx="37">
                  <c:v>6.54</c:v>
                </c:pt>
                <c:pt idx="38">
                  <c:v>6.51</c:v>
                </c:pt>
                <c:pt idx="39">
                  <c:v>6.62</c:v>
                </c:pt>
                <c:pt idx="40">
                  <c:v>6.857</c:v>
                </c:pt>
                <c:pt idx="41">
                  <c:v>6.825</c:v>
                </c:pt>
                <c:pt idx="42">
                  <c:v>6.876</c:v>
                </c:pt>
                <c:pt idx="43">
                  <c:v>6.903</c:v>
                </c:pt>
                <c:pt idx="44">
                  <c:v>7.073</c:v>
                </c:pt>
                <c:pt idx="45">
                  <c:v>7.117</c:v>
                </c:pt>
                <c:pt idx="46">
                  <c:v>7.12</c:v>
                </c:pt>
                <c:pt idx="47">
                  <c:v>7.266</c:v>
                </c:pt>
                <c:pt idx="50">
                  <c:v>7.267</c:v>
                </c:pt>
                <c:pt idx="51">
                  <c:v>7.394</c:v>
                </c:pt>
                <c:pt idx="52">
                  <c:v>7.44</c:v>
                </c:pt>
                <c:pt idx="53">
                  <c:v>7.334</c:v>
                </c:pt>
                <c:pt idx="54">
                  <c:v>7.373</c:v>
                </c:pt>
                <c:pt idx="55">
                  <c:v>7.173</c:v>
                </c:pt>
                <c:pt idx="56">
                  <c:v>7.327</c:v>
                </c:pt>
                <c:pt idx="57">
                  <c:v>7.238</c:v>
                </c:pt>
                <c:pt idx="58">
                  <c:v>7.346</c:v>
                </c:pt>
                <c:pt idx="59">
                  <c:v>7.403</c:v>
                </c:pt>
                <c:pt idx="60">
                  <c:v>7.136</c:v>
                </c:pt>
              </c:numCache>
            </c:numRef>
          </c:val>
          <c:smooth val="0"/>
        </c:ser>
        <c:marker val="1"/>
        <c:axId val="32292736"/>
        <c:axId val="22199169"/>
      </c:lineChart>
      <c:dateAx>
        <c:axId val="3229273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199169"/>
        <c:crosses val="autoZero"/>
        <c:auto val="0"/>
        <c:baseTimeUnit val="days"/>
        <c:majorUnit val="12"/>
        <c:majorTimeUnit val="months"/>
        <c:minorUnit val="12"/>
        <c:minorTimeUnit val="months"/>
        <c:noMultiLvlLbl val="0"/>
      </c:dateAx>
      <c:valAx>
        <c:axId val="22199169"/>
        <c:scaling>
          <c:orientation val="minMax"/>
          <c:min val="4"/>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3229273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Alkalinity</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data'!$AW$6:$AW$66</c:f>
              <c:numCache>
                <c:ptCount val="61"/>
                <c:pt idx="0">
                  <c:v>70.68418537983757</c:v>
                </c:pt>
                <c:pt idx="1">
                  <c:v>52.890269151138725</c:v>
                </c:pt>
                <c:pt idx="3">
                  <c:v>38.26399506290812</c:v>
                </c:pt>
                <c:pt idx="4">
                  <c:v>40.101429367733715</c:v>
                </c:pt>
                <c:pt idx="5">
                  <c:v>15.396181716833894</c:v>
                </c:pt>
                <c:pt idx="6">
                  <c:v>16.71299171842648</c:v>
                </c:pt>
                <c:pt idx="7">
                  <c:v>37.84386446886444</c:v>
                </c:pt>
                <c:pt idx="8">
                  <c:v>19.288043478260875</c:v>
                </c:pt>
                <c:pt idx="9">
                  <c:v>5.971472368211494</c:v>
                </c:pt>
                <c:pt idx="10">
                  <c:v>25.57164755534322</c:v>
                </c:pt>
                <c:pt idx="11">
                  <c:v>24.21874502309288</c:v>
                </c:pt>
                <c:pt idx="12">
                  <c:v>34.92074773053031</c:v>
                </c:pt>
                <c:pt idx="13">
                  <c:v>14.607142857142833</c:v>
                </c:pt>
                <c:pt idx="14">
                  <c:v>15.878049848702005</c:v>
                </c:pt>
                <c:pt idx="15">
                  <c:v>25.213158942506766</c:v>
                </c:pt>
                <c:pt idx="16">
                  <c:v>47.45371874502308</c:v>
                </c:pt>
                <c:pt idx="17">
                  <c:v>52.44792562509954</c:v>
                </c:pt>
                <c:pt idx="18">
                  <c:v>51.96471571906352</c:v>
                </c:pt>
                <c:pt idx="19">
                  <c:v>58.28770903010036</c:v>
                </c:pt>
                <c:pt idx="20">
                  <c:v>47.73944895684025</c:v>
                </c:pt>
                <c:pt idx="22">
                  <c:v>27.046480331262956</c:v>
                </c:pt>
                <c:pt idx="23">
                  <c:v>4.111411052715397</c:v>
                </c:pt>
                <c:pt idx="24">
                  <c:v>30.548391463608823</c:v>
                </c:pt>
                <c:pt idx="25">
                  <c:v>63.80797499601849</c:v>
                </c:pt>
                <c:pt idx="26">
                  <c:v>62.16495461060683</c:v>
                </c:pt>
                <c:pt idx="27">
                  <c:v>32.38116738334128</c:v>
                </c:pt>
                <c:pt idx="28">
                  <c:v>10.380359133620004</c:v>
                </c:pt>
                <c:pt idx="29">
                  <c:v>33.280299410734244</c:v>
                </c:pt>
                <c:pt idx="30">
                  <c:v>8.405757286192056</c:v>
                </c:pt>
                <c:pt idx="31">
                  <c:v>27.26366459627326</c:v>
                </c:pt>
                <c:pt idx="32">
                  <c:v>37.00665312947925</c:v>
                </c:pt>
                <c:pt idx="33">
                  <c:v>17.679889313584994</c:v>
                </c:pt>
                <c:pt idx="34">
                  <c:v>18.131075808249705</c:v>
                </c:pt>
                <c:pt idx="35">
                  <c:v>10.034910017518683</c:v>
                </c:pt>
                <c:pt idx="36">
                  <c:v>21.962071985985034</c:v>
                </c:pt>
                <c:pt idx="37">
                  <c:v>30.100652970218164</c:v>
                </c:pt>
                <c:pt idx="38">
                  <c:v>23.289277751234295</c:v>
                </c:pt>
                <c:pt idx="39">
                  <c:v>14.062139671922296</c:v>
                </c:pt>
                <c:pt idx="40">
                  <c:v>24.86086819358178</c:v>
                </c:pt>
                <c:pt idx="41">
                  <c:v>19.13665662326801</c:v>
                </c:pt>
                <c:pt idx="42">
                  <c:v>30.545734030100334</c:v>
                </c:pt>
                <c:pt idx="43">
                  <c:v>21.88358498964803</c:v>
                </c:pt>
                <c:pt idx="44">
                  <c:v>38.37664829391622</c:v>
                </c:pt>
                <c:pt idx="45">
                  <c:v>26.628682069198902</c:v>
                </c:pt>
                <c:pt idx="46">
                  <c:v>7.211660216594993</c:v>
                </c:pt>
                <c:pt idx="47">
                  <c:v>17.959250318522038</c:v>
                </c:pt>
                <c:pt idx="48">
                  <c:v>-2.4385518693263464</c:v>
                </c:pt>
                <c:pt idx="49">
                  <c:v>20.032185919334296</c:v>
                </c:pt>
                <c:pt idx="50">
                  <c:v>13.72202337553756</c:v>
                </c:pt>
                <c:pt idx="51">
                  <c:v>44.551784519828004</c:v>
                </c:pt>
                <c:pt idx="52">
                  <c:v>11.978037107819716</c:v>
                </c:pt>
                <c:pt idx="53">
                  <c:v>8.800672081541649</c:v>
                </c:pt>
                <c:pt idx="54">
                  <c:v>16.877143653448</c:v>
                </c:pt>
                <c:pt idx="55">
                  <c:v>65.31748287943935</c:v>
                </c:pt>
                <c:pt idx="56">
                  <c:v>18.045615663322167</c:v>
                </c:pt>
                <c:pt idx="57">
                  <c:v>17.018104315973858</c:v>
                </c:pt>
                <c:pt idx="58">
                  <c:v>20.49298476071027</c:v>
                </c:pt>
                <c:pt idx="59">
                  <c:v>17.609942070791533</c:v>
                </c:pt>
                <c:pt idx="60">
                  <c:v>32.98313115942028</c:v>
                </c:pt>
              </c:numCache>
            </c:numRef>
          </c:val>
          <c:smooth val="0"/>
        </c:ser>
        <c:marker val="1"/>
        <c:axId val="48503542"/>
        <c:axId val="33878695"/>
      </c:lineChart>
      <c:dateAx>
        <c:axId val="4850354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878695"/>
        <c:crosses val="autoZero"/>
        <c:auto val="0"/>
        <c:baseTimeUnit val="days"/>
        <c:majorUnit val="12"/>
        <c:majorTimeUnit val="months"/>
        <c:minorUnit val="12"/>
        <c:minorTimeUnit val="months"/>
        <c:noMultiLvlLbl val="0"/>
      </c:dateAx>
      <c:valAx>
        <c:axId val="3387869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850354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P</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data'!$AN$6:$AN$66</c:f>
              <c:numCache>
                <c:ptCount val="61"/>
                <c:pt idx="0">
                  <c:v>6.609677419354838</c:v>
                </c:pt>
                <c:pt idx="1">
                  <c:v>4.838709677419355</c:v>
                </c:pt>
                <c:pt idx="3">
                  <c:v>4.838709677419355</c:v>
                </c:pt>
                <c:pt idx="4">
                  <c:v>4.838709677419355</c:v>
                </c:pt>
                <c:pt idx="5">
                  <c:v>6.096774193548387</c:v>
                </c:pt>
                <c:pt idx="6">
                  <c:v>5.0129032258064505</c:v>
                </c:pt>
                <c:pt idx="7">
                  <c:v>4.838709677419355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4.838709677419355</c:v>
                </c:pt>
                <c:pt idx="24">
                  <c:v>4.838709677419355</c:v>
                </c:pt>
                <c:pt idx="25">
                  <c:v>4.838709677419355</c:v>
                </c:pt>
                <c:pt idx="26">
                  <c:v>4.838709677419355</c:v>
                </c:pt>
                <c:pt idx="27">
                  <c:v>8.903225806451612</c:v>
                </c:pt>
                <c:pt idx="28">
                  <c:v>9.551612903225806</c:v>
                </c:pt>
                <c:pt idx="29">
                  <c:v>7.519354838709677</c:v>
                </c:pt>
                <c:pt idx="30">
                  <c:v>4.838709677419355</c:v>
                </c:pt>
                <c:pt idx="31">
                  <c:v>4.838709677419355</c:v>
                </c:pt>
                <c:pt idx="32">
                  <c:v>14.680645161290322</c:v>
                </c:pt>
                <c:pt idx="33">
                  <c:v>8.1</c:v>
                </c:pt>
                <c:pt idx="34">
                  <c:v>4.838709677419355</c:v>
                </c:pt>
                <c:pt idx="35">
                  <c:v>4.838709677419355</c:v>
                </c:pt>
                <c:pt idx="36">
                  <c:v>5.235483870967743</c:v>
                </c:pt>
                <c:pt idx="37">
                  <c:v>4.838709677419355</c:v>
                </c:pt>
                <c:pt idx="38">
                  <c:v>13.616129032258062</c:v>
                </c:pt>
                <c:pt idx="39">
                  <c:v>4.838709677419355</c:v>
                </c:pt>
                <c:pt idx="40">
                  <c:v>7.934516129032258</c:v>
                </c:pt>
                <c:pt idx="41">
                  <c:v>4.838709677419355</c:v>
                </c:pt>
                <c:pt idx="42">
                  <c:v>4.838709677419355</c:v>
                </c:pt>
                <c:pt idx="43">
                  <c:v>10.625806451612902</c:v>
                </c:pt>
                <c:pt idx="44">
                  <c:v>4.838709677419355</c:v>
                </c:pt>
                <c:pt idx="45">
                  <c:v>6.277741935483871</c:v>
                </c:pt>
                <c:pt idx="46">
                  <c:v>9.870967741935484</c:v>
                </c:pt>
                <c:pt idx="47">
                  <c:v>4.838709677419355</c:v>
                </c:pt>
                <c:pt idx="48">
                  <c:v>4.838709677419355</c:v>
                </c:pt>
                <c:pt idx="49">
                  <c:v>4.838709677419355</c:v>
                </c:pt>
                <c:pt idx="50">
                  <c:v>8.34483870967742</c:v>
                </c:pt>
                <c:pt idx="51">
                  <c:v>4.838709677419355</c:v>
                </c:pt>
                <c:pt idx="52">
                  <c:v>4.838709677419355</c:v>
                </c:pt>
                <c:pt idx="53">
                  <c:v>4.838709677419355</c:v>
                </c:pt>
                <c:pt idx="54">
                  <c:v>4.838709677419355</c:v>
                </c:pt>
                <c:pt idx="55">
                  <c:v>4.838709677419355</c:v>
                </c:pt>
                <c:pt idx="56">
                  <c:v>4.838709677419355</c:v>
                </c:pt>
                <c:pt idx="57">
                  <c:v>4.838709677419355</c:v>
                </c:pt>
                <c:pt idx="58">
                  <c:v>4.838709677419355</c:v>
                </c:pt>
                <c:pt idx="59">
                  <c:v>4.838709677419355</c:v>
                </c:pt>
                <c:pt idx="60">
                  <c:v>4.838709677419355</c:v>
                </c:pt>
              </c:numCache>
            </c:numRef>
          </c:val>
          <c:smooth val="0"/>
        </c:ser>
        <c:marker val="1"/>
        <c:axId val="65574794"/>
        <c:axId val="53302235"/>
      </c:lineChart>
      <c:dateAx>
        <c:axId val="6557479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3302235"/>
        <c:crosses val="autoZero"/>
        <c:auto val="0"/>
        <c:baseTimeUnit val="days"/>
        <c:majorUnit val="12"/>
        <c:majorTimeUnit val="months"/>
        <c:minorUnit val="12"/>
        <c:minorTimeUnit val="months"/>
        <c:noMultiLvlLbl val="0"/>
      </c:dateAx>
      <c:valAx>
        <c:axId val="5330223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557479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data'!$AG$6:$AG$66</c:f>
              <c:numCache>
                <c:ptCount val="61"/>
                <c:pt idx="0">
                  <c:v>2.225806451612903</c:v>
                </c:pt>
                <c:pt idx="1">
                  <c:v>1.8387096774193548</c:v>
                </c:pt>
                <c:pt idx="2">
                  <c:v>0.4838709677419355</c:v>
                </c:pt>
                <c:pt idx="3">
                  <c:v>0.4838709677419355</c:v>
                </c:pt>
                <c:pt idx="4">
                  <c:v>0.4838709677419355</c:v>
                </c:pt>
                <c:pt idx="5">
                  <c:v>1.258064516129032</c:v>
                </c:pt>
                <c:pt idx="6">
                  <c:v>0.4838709677419355</c:v>
                </c:pt>
                <c:pt idx="7">
                  <c:v>0.4838709677419355</c:v>
                </c:pt>
                <c:pt idx="8">
                  <c:v>0.4838709677419355</c:v>
                </c:pt>
                <c:pt idx="9">
                  <c:v>0.4838709677419355</c:v>
                </c:pt>
                <c:pt idx="10">
                  <c:v>0.4838709677419355</c:v>
                </c:pt>
                <c:pt idx="11">
                  <c:v>0.4838709677419355</c:v>
                </c:pt>
                <c:pt idx="12">
                  <c:v>0.4838709677419355</c:v>
                </c:pt>
                <c:pt idx="13">
                  <c:v>0.4838709677419355</c:v>
                </c:pt>
                <c:pt idx="14">
                  <c:v>0.4838709677419355</c:v>
                </c:pt>
                <c:pt idx="15">
                  <c:v>0.4838709677419355</c:v>
                </c:pt>
                <c:pt idx="16">
                  <c:v>0.4838709677419355</c:v>
                </c:pt>
                <c:pt idx="17">
                  <c:v>5.032258064516128</c:v>
                </c:pt>
                <c:pt idx="18">
                  <c:v>0.4838709677419355</c:v>
                </c:pt>
                <c:pt idx="19">
                  <c:v>0.4838709677419355</c:v>
                </c:pt>
                <c:pt idx="20">
                  <c:v>0.4838709677419355</c:v>
                </c:pt>
                <c:pt idx="21">
                  <c:v>0.4838709677419355</c:v>
                </c:pt>
                <c:pt idx="22">
                  <c:v>0.4838709677419355</c:v>
                </c:pt>
                <c:pt idx="23">
                  <c:v>0.4838709677419355</c:v>
                </c:pt>
                <c:pt idx="24">
                  <c:v>2.129032258064516</c:v>
                </c:pt>
                <c:pt idx="25">
                  <c:v>2.9032258064516125</c:v>
                </c:pt>
                <c:pt idx="26">
                  <c:v>1.8387096774193548</c:v>
                </c:pt>
                <c:pt idx="27">
                  <c:v>1.064516129032258</c:v>
                </c:pt>
                <c:pt idx="28">
                  <c:v>1.5483870967741937</c:v>
                </c:pt>
                <c:pt idx="29">
                  <c:v>1.3548387096774195</c:v>
                </c:pt>
                <c:pt idx="30">
                  <c:v>0.8709677419354838</c:v>
                </c:pt>
                <c:pt idx="31">
                  <c:v>0.7741935483870969</c:v>
                </c:pt>
                <c:pt idx="32">
                  <c:v>2.032258064516129</c:v>
                </c:pt>
                <c:pt idx="33">
                  <c:v>1.3548387096774195</c:v>
                </c:pt>
                <c:pt idx="34">
                  <c:v>0.4838709677419355</c:v>
                </c:pt>
                <c:pt idx="35">
                  <c:v>0.4838709677419355</c:v>
                </c:pt>
                <c:pt idx="36">
                  <c:v>0.4838709677419355</c:v>
                </c:pt>
                <c:pt idx="37">
                  <c:v>0.4838709677419355</c:v>
                </c:pt>
                <c:pt idx="38">
                  <c:v>0.629032258064516</c:v>
                </c:pt>
                <c:pt idx="39">
                  <c:v>0.9096774193548387</c:v>
                </c:pt>
                <c:pt idx="40">
                  <c:v>1.4806451612903222</c:v>
                </c:pt>
                <c:pt idx="41">
                  <c:v>1.5870967741935484</c:v>
                </c:pt>
                <c:pt idx="42">
                  <c:v>1.4516129032258063</c:v>
                </c:pt>
                <c:pt idx="43">
                  <c:v>1.4612903225806453</c:v>
                </c:pt>
                <c:pt idx="44">
                  <c:v>1.4612903225806453</c:v>
                </c:pt>
                <c:pt idx="45">
                  <c:v>1.4322580645161291</c:v>
                </c:pt>
                <c:pt idx="46">
                  <c:v>1.3258064516129033</c:v>
                </c:pt>
                <c:pt idx="47">
                  <c:v>1.3548387096774195</c:v>
                </c:pt>
                <c:pt idx="48">
                  <c:v>1.3838709677419356</c:v>
                </c:pt>
                <c:pt idx="49">
                  <c:v>1.4322580645161291</c:v>
                </c:pt>
                <c:pt idx="50">
                  <c:v>1.4225806451612903</c:v>
                </c:pt>
                <c:pt idx="51">
                  <c:v>1.161290322580645</c:v>
                </c:pt>
                <c:pt idx="52">
                  <c:v>1.161290322580645</c:v>
                </c:pt>
                <c:pt idx="53">
                  <c:v>1.161290322580645</c:v>
                </c:pt>
                <c:pt idx="54">
                  <c:v>1.258064516129032</c:v>
                </c:pt>
                <c:pt idx="55">
                  <c:v>2.225806451612903</c:v>
                </c:pt>
                <c:pt idx="56">
                  <c:v>1.258064516129032</c:v>
                </c:pt>
                <c:pt idx="57">
                  <c:v>1.161290322580645</c:v>
                </c:pt>
                <c:pt idx="58">
                  <c:v>1.161290322580645</c:v>
                </c:pt>
                <c:pt idx="59">
                  <c:v>1.0838709677419354</c:v>
                </c:pt>
                <c:pt idx="60">
                  <c:v>0.9774193548387096</c:v>
                </c:pt>
              </c:numCache>
            </c:numRef>
          </c:val>
          <c:smooth val="0"/>
        </c:ser>
        <c:marker val="1"/>
        <c:axId val="9958068"/>
        <c:axId val="22513749"/>
      </c:lineChart>
      <c:dateAx>
        <c:axId val="9958068"/>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9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513749"/>
        <c:crosses val="autoZero"/>
        <c:auto val="0"/>
        <c:baseTimeUnit val="days"/>
        <c:majorUnit val="12"/>
        <c:majorTimeUnit val="months"/>
        <c:minorUnit val="12"/>
        <c:minorTimeUnit val="months"/>
        <c:noMultiLvlLbl val="0"/>
      </c:dateAx>
      <c:valAx>
        <c:axId val="2251374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995806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data'!$AO$6:$AO$66</c:f>
              <c:numCache>
                <c:ptCount val="61"/>
                <c:pt idx="0">
                  <c:v>50.6125</c:v>
                </c:pt>
                <c:pt idx="1">
                  <c:v>23.425</c:v>
                </c:pt>
                <c:pt idx="3">
                  <c:v>28.2625</c:v>
                </c:pt>
                <c:pt idx="4">
                  <c:v>21.525</c:v>
                </c:pt>
                <c:pt idx="5">
                  <c:v>11.40625</c:v>
                </c:pt>
                <c:pt idx="6">
                  <c:v>15.143749999999999</c:v>
                </c:pt>
                <c:pt idx="7">
                  <c:v>17.775</c:v>
                </c:pt>
                <c:pt idx="8">
                  <c:v>16.518749999999997</c:v>
                </c:pt>
                <c:pt idx="9">
                  <c:v>32.800000000000004</c:v>
                </c:pt>
                <c:pt idx="10">
                  <c:v>35.45</c:v>
                </c:pt>
                <c:pt idx="11">
                  <c:v>46.762499999999996</c:v>
                </c:pt>
                <c:pt idx="12">
                  <c:v>55.9625</c:v>
                </c:pt>
                <c:pt idx="13">
                  <c:v>56.7625</c:v>
                </c:pt>
                <c:pt idx="14">
                  <c:v>60.2375</c:v>
                </c:pt>
                <c:pt idx="15">
                  <c:v>63.787499999999994</c:v>
                </c:pt>
                <c:pt idx="16">
                  <c:v>63.68749999999999</c:v>
                </c:pt>
                <c:pt idx="17">
                  <c:v>67.61875</c:v>
                </c:pt>
                <c:pt idx="18">
                  <c:v>70.01875000000001</c:v>
                </c:pt>
                <c:pt idx="19">
                  <c:v>73.95</c:v>
                </c:pt>
                <c:pt idx="20">
                  <c:v>79.6125</c:v>
                </c:pt>
                <c:pt idx="21">
                  <c:v>76.89999999999999</c:v>
                </c:pt>
                <c:pt idx="22">
                  <c:v>73.59375</c:v>
                </c:pt>
                <c:pt idx="23">
                  <c:v>85.675</c:v>
                </c:pt>
                <c:pt idx="24">
                  <c:v>48.5125</c:v>
                </c:pt>
                <c:pt idx="25">
                  <c:v>51.8875</c:v>
                </c:pt>
                <c:pt idx="26">
                  <c:v>68.84375</c:v>
                </c:pt>
                <c:pt idx="27">
                  <c:v>71.14375000000001</c:v>
                </c:pt>
                <c:pt idx="28">
                  <c:v>59.393750000000004</c:v>
                </c:pt>
                <c:pt idx="29">
                  <c:v>52.2</c:v>
                </c:pt>
                <c:pt idx="30">
                  <c:v>51.31875</c:v>
                </c:pt>
                <c:pt idx="31">
                  <c:v>58.418749999999996</c:v>
                </c:pt>
                <c:pt idx="32">
                  <c:v>55.59375</c:v>
                </c:pt>
                <c:pt idx="33">
                  <c:v>65.57499999999999</c:v>
                </c:pt>
                <c:pt idx="34">
                  <c:v>49.95</c:v>
                </c:pt>
                <c:pt idx="35">
                  <c:v>37.95625</c:v>
                </c:pt>
                <c:pt idx="36">
                  <c:v>42.668749999999996</c:v>
                </c:pt>
                <c:pt idx="37">
                  <c:v>21.25</c:v>
                </c:pt>
                <c:pt idx="38">
                  <c:v>30.325000000000003</c:v>
                </c:pt>
                <c:pt idx="39">
                  <c:v>23.53125</c:v>
                </c:pt>
                <c:pt idx="40">
                  <c:v>38.89375</c:v>
                </c:pt>
                <c:pt idx="41">
                  <c:v>25.95</c:v>
                </c:pt>
                <c:pt idx="42">
                  <c:v>19.83125</c:v>
                </c:pt>
                <c:pt idx="43">
                  <c:v>19.849999999999998</c:v>
                </c:pt>
                <c:pt idx="44">
                  <c:v>20.575</c:v>
                </c:pt>
                <c:pt idx="45">
                  <c:v>31.006249999999998</c:v>
                </c:pt>
                <c:pt idx="46">
                  <c:v>41.45625</c:v>
                </c:pt>
                <c:pt idx="47">
                  <c:v>38.5</c:v>
                </c:pt>
                <c:pt idx="48">
                  <c:v>43.05</c:v>
                </c:pt>
                <c:pt idx="49">
                  <c:v>49.5125</c:v>
                </c:pt>
                <c:pt idx="50">
                  <c:v>36.925</c:v>
                </c:pt>
                <c:pt idx="51">
                  <c:v>30.00625</c:v>
                </c:pt>
                <c:pt idx="52">
                  <c:v>40.1375</c:v>
                </c:pt>
                <c:pt idx="53">
                  <c:v>35.38125</c:v>
                </c:pt>
                <c:pt idx="54">
                  <c:v>38.88125</c:v>
                </c:pt>
                <c:pt idx="55">
                  <c:v>39.449999999999996</c:v>
                </c:pt>
                <c:pt idx="56">
                  <c:v>48.29375</c:v>
                </c:pt>
                <c:pt idx="57">
                  <c:v>37.925</c:v>
                </c:pt>
                <c:pt idx="58">
                  <c:v>31.275</c:v>
                </c:pt>
                <c:pt idx="59">
                  <c:v>32.5625</c:v>
                </c:pt>
                <c:pt idx="60">
                  <c:v>25.30625</c:v>
                </c:pt>
              </c:numCache>
            </c:numRef>
          </c:val>
          <c:smooth val="0"/>
        </c:ser>
        <c:marker val="1"/>
        <c:axId val="1297150"/>
        <c:axId val="11674351"/>
      </c:lineChart>
      <c:dateAx>
        <c:axId val="129715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674351"/>
        <c:crosses val="autoZero"/>
        <c:auto val="0"/>
        <c:baseTimeUnit val="days"/>
        <c:majorUnit val="12"/>
        <c:majorTimeUnit val="months"/>
        <c:minorUnit val="12"/>
        <c:minorTimeUnit val="months"/>
        <c:noMultiLvlLbl val="0"/>
      </c:dateAx>
      <c:valAx>
        <c:axId val="1167435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29715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Si</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data'!$AD$6:$AD$66</c:f>
              <c:numCache>
                <c:ptCount val="61"/>
                <c:pt idx="0">
                  <c:v>71.42857142857143</c:v>
                </c:pt>
                <c:pt idx="1">
                  <c:v>197.1428571428571</c:v>
                </c:pt>
                <c:pt idx="3">
                  <c:v>204.28571428571428</c:v>
                </c:pt>
                <c:pt idx="4">
                  <c:v>235.71428571428572</c:v>
                </c:pt>
                <c:pt idx="5">
                  <c:v>297.14285714285717</c:v>
                </c:pt>
                <c:pt idx="6">
                  <c:v>390</c:v>
                </c:pt>
                <c:pt idx="7">
                  <c:v>325.71428571428567</c:v>
                </c:pt>
                <c:pt idx="8">
                  <c:v>360</c:v>
                </c:pt>
                <c:pt idx="9">
                  <c:v>418.5714285714286</c:v>
                </c:pt>
                <c:pt idx="10">
                  <c:v>360</c:v>
                </c:pt>
                <c:pt idx="11">
                  <c:v>370</c:v>
                </c:pt>
                <c:pt idx="12">
                  <c:v>360</c:v>
                </c:pt>
                <c:pt idx="13">
                  <c:v>361.4285714285714</c:v>
                </c:pt>
                <c:pt idx="14">
                  <c:v>413.85714285714283</c:v>
                </c:pt>
                <c:pt idx="15">
                  <c:v>371</c:v>
                </c:pt>
                <c:pt idx="16">
                  <c:v>342.1428571428571</c:v>
                </c:pt>
                <c:pt idx="17">
                  <c:v>345.85714285714283</c:v>
                </c:pt>
                <c:pt idx="18">
                  <c:v>376.7142857142857</c:v>
                </c:pt>
                <c:pt idx="19">
                  <c:v>373.7142857142857</c:v>
                </c:pt>
                <c:pt idx="20">
                  <c:v>376.2857142857143</c:v>
                </c:pt>
                <c:pt idx="21">
                  <c:v>376.5714285714286</c:v>
                </c:pt>
                <c:pt idx="22">
                  <c:v>378.8571428571429</c:v>
                </c:pt>
                <c:pt idx="23">
                  <c:v>437.5714285714286</c:v>
                </c:pt>
                <c:pt idx="24">
                  <c:v>199.42857142857142</c:v>
                </c:pt>
                <c:pt idx="25">
                  <c:v>256.85714285714283</c:v>
                </c:pt>
                <c:pt idx="26">
                  <c:v>370.2857142857143</c:v>
                </c:pt>
                <c:pt idx="27">
                  <c:v>358.7142857142857</c:v>
                </c:pt>
                <c:pt idx="28">
                  <c:v>278.7142857142857</c:v>
                </c:pt>
                <c:pt idx="29">
                  <c:v>224.7142857142857</c:v>
                </c:pt>
                <c:pt idx="30">
                  <c:v>271.2857142857143</c:v>
                </c:pt>
                <c:pt idx="31">
                  <c:v>268.7142857142857</c:v>
                </c:pt>
                <c:pt idx="32">
                  <c:v>267.7142857142857</c:v>
                </c:pt>
                <c:pt idx="33">
                  <c:v>291.1428571428571</c:v>
                </c:pt>
                <c:pt idx="34">
                  <c:v>319.85714285714283</c:v>
                </c:pt>
                <c:pt idx="35">
                  <c:v>384.4285714285714</c:v>
                </c:pt>
                <c:pt idx="36">
                  <c:v>364</c:v>
                </c:pt>
                <c:pt idx="37">
                  <c:v>326.2857142857142</c:v>
                </c:pt>
                <c:pt idx="38">
                  <c:v>352.28571428571433</c:v>
                </c:pt>
                <c:pt idx="39">
                  <c:v>394.2857142857142</c:v>
                </c:pt>
                <c:pt idx="40">
                  <c:v>378.57142857142856</c:v>
                </c:pt>
                <c:pt idx="41">
                  <c:v>348.42857142857144</c:v>
                </c:pt>
                <c:pt idx="42">
                  <c:v>330.1428571428571</c:v>
                </c:pt>
                <c:pt idx="43">
                  <c:v>417</c:v>
                </c:pt>
                <c:pt idx="44">
                  <c:v>390.8571428571429</c:v>
                </c:pt>
                <c:pt idx="45">
                  <c:v>283.5714285714286</c:v>
                </c:pt>
                <c:pt idx="46">
                  <c:v>374.14285714285717</c:v>
                </c:pt>
                <c:pt idx="47">
                  <c:v>405.85714285714283</c:v>
                </c:pt>
                <c:pt idx="48">
                  <c:v>363.1428571428571</c:v>
                </c:pt>
                <c:pt idx="49">
                  <c:v>338.1428571428571</c:v>
                </c:pt>
                <c:pt idx="50">
                  <c:v>376.7142857142857</c:v>
                </c:pt>
                <c:pt idx="51">
                  <c:v>343.7142857142857</c:v>
                </c:pt>
                <c:pt idx="52">
                  <c:v>381.4285714285714</c:v>
                </c:pt>
                <c:pt idx="53">
                  <c:v>399</c:v>
                </c:pt>
                <c:pt idx="54">
                  <c:v>420.1428571428571</c:v>
                </c:pt>
                <c:pt idx="55">
                  <c:v>342.85714285714283</c:v>
                </c:pt>
                <c:pt idx="56">
                  <c:v>401.2857142857143</c:v>
                </c:pt>
                <c:pt idx="57">
                  <c:v>389.85714285714283</c:v>
                </c:pt>
                <c:pt idx="58">
                  <c:v>393.71428571428567</c:v>
                </c:pt>
                <c:pt idx="59">
                  <c:v>364.85714285714283</c:v>
                </c:pt>
                <c:pt idx="60">
                  <c:v>390.1428571428571</c:v>
                </c:pt>
              </c:numCache>
            </c:numRef>
          </c:val>
          <c:smooth val="0"/>
        </c:ser>
        <c:marker val="1"/>
        <c:axId val="37960296"/>
        <c:axId val="6098345"/>
      </c:lineChart>
      <c:dateAx>
        <c:axId val="3796029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7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098345"/>
        <c:crosses val="autoZero"/>
        <c:auto val="0"/>
        <c:baseTimeUnit val="days"/>
        <c:majorUnit val="12"/>
        <c:majorTimeUnit val="months"/>
        <c:minorUnit val="12"/>
        <c:minorTimeUnit val="months"/>
        <c:noMultiLvlLbl val="0"/>
      </c:dateAx>
      <c:valAx>
        <c:axId val="609834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796029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data'!$AL$6:$AL$66</c:f>
              <c:numCache>
                <c:ptCount val="61"/>
                <c:pt idx="0">
                  <c:v>40</c:v>
                </c:pt>
                <c:pt idx="1">
                  <c:v>25</c:v>
                </c:pt>
                <c:pt idx="2">
                  <c:v>19.375</c:v>
                </c:pt>
                <c:pt idx="3">
                  <c:v>23.125</c:v>
                </c:pt>
                <c:pt idx="4">
                  <c:v>16.875</c:v>
                </c:pt>
                <c:pt idx="5">
                  <c:v>10.625</c:v>
                </c:pt>
                <c:pt idx="6">
                  <c:v>11.875</c:v>
                </c:pt>
                <c:pt idx="7">
                  <c:v>15.625</c:v>
                </c:pt>
                <c:pt idx="8">
                  <c:v>15.625</c:v>
                </c:pt>
                <c:pt idx="9">
                  <c:v>31.875</c:v>
                </c:pt>
                <c:pt idx="10">
                  <c:v>31.875</c:v>
                </c:pt>
                <c:pt idx="11">
                  <c:v>42.5</c:v>
                </c:pt>
                <c:pt idx="12">
                  <c:v>46.875</c:v>
                </c:pt>
                <c:pt idx="13">
                  <c:v>51.25</c:v>
                </c:pt>
                <c:pt idx="14">
                  <c:v>55.625</c:v>
                </c:pt>
                <c:pt idx="15">
                  <c:v>55.625</c:v>
                </c:pt>
                <c:pt idx="16">
                  <c:v>58.75</c:v>
                </c:pt>
                <c:pt idx="17">
                  <c:v>60.625</c:v>
                </c:pt>
                <c:pt idx="18">
                  <c:v>65</c:v>
                </c:pt>
                <c:pt idx="19">
                  <c:v>66.875</c:v>
                </c:pt>
                <c:pt idx="20">
                  <c:v>68.75</c:v>
                </c:pt>
                <c:pt idx="21">
                  <c:v>73.75</c:v>
                </c:pt>
                <c:pt idx="22">
                  <c:v>72.5</c:v>
                </c:pt>
                <c:pt idx="23">
                  <c:v>75</c:v>
                </c:pt>
                <c:pt idx="24">
                  <c:v>36.25</c:v>
                </c:pt>
                <c:pt idx="25">
                  <c:v>44.375</c:v>
                </c:pt>
                <c:pt idx="26">
                  <c:v>53.75</c:v>
                </c:pt>
                <c:pt idx="27">
                  <c:v>63.75</c:v>
                </c:pt>
                <c:pt idx="28">
                  <c:v>51.875</c:v>
                </c:pt>
                <c:pt idx="29">
                  <c:v>45</c:v>
                </c:pt>
                <c:pt idx="30">
                  <c:v>46.25</c:v>
                </c:pt>
                <c:pt idx="31">
                  <c:v>48.75</c:v>
                </c:pt>
                <c:pt idx="32">
                  <c:v>50.625</c:v>
                </c:pt>
                <c:pt idx="33">
                  <c:v>54.375</c:v>
                </c:pt>
                <c:pt idx="34">
                  <c:v>41.875</c:v>
                </c:pt>
                <c:pt idx="35">
                  <c:v>37.5</c:v>
                </c:pt>
                <c:pt idx="36">
                  <c:v>33.75</c:v>
                </c:pt>
                <c:pt idx="37">
                  <c:v>15</c:v>
                </c:pt>
                <c:pt idx="38">
                  <c:v>25.625</c:v>
                </c:pt>
                <c:pt idx="39">
                  <c:v>16.875</c:v>
                </c:pt>
                <c:pt idx="40">
                  <c:v>31.235187500000002</c:v>
                </c:pt>
                <c:pt idx="41">
                  <c:v>25.889187500000002</c:v>
                </c:pt>
                <c:pt idx="42">
                  <c:v>19.938125</c:v>
                </c:pt>
                <c:pt idx="43">
                  <c:v>24.79125</c:v>
                </c:pt>
                <c:pt idx="44">
                  <c:v>20.1711875</c:v>
                </c:pt>
                <c:pt idx="45">
                  <c:v>30.9280625</c:v>
                </c:pt>
                <c:pt idx="46">
                  <c:v>36.094750000000005</c:v>
                </c:pt>
                <c:pt idx="47">
                  <c:v>38.18575</c:v>
                </c:pt>
                <c:pt idx="48">
                  <c:v>41.110312500000006</c:v>
                </c:pt>
                <c:pt idx="49">
                  <c:v>46.3096875</c:v>
                </c:pt>
                <c:pt idx="50">
                  <c:v>35.531625</c:v>
                </c:pt>
                <c:pt idx="51">
                  <c:v>22.5</c:v>
                </c:pt>
                <c:pt idx="52">
                  <c:v>35.625</c:v>
                </c:pt>
                <c:pt idx="53">
                  <c:v>37.5</c:v>
                </c:pt>
                <c:pt idx="54">
                  <c:v>32.5</c:v>
                </c:pt>
                <c:pt idx="55">
                  <c:v>35</c:v>
                </c:pt>
                <c:pt idx="56">
                  <c:v>38.320750000000004</c:v>
                </c:pt>
                <c:pt idx="57">
                  <c:v>32.648</c:v>
                </c:pt>
                <c:pt idx="58">
                  <c:v>23.6808125</c:v>
                </c:pt>
                <c:pt idx="59">
                  <c:v>25.697062499999998</c:v>
                </c:pt>
                <c:pt idx="60">
                  <c:v>21.37725</c:v>
                </c:pt>
              </c:numCache>
            </c:numRef>
          </c:val>
          <c:smooth val="0"/>
        </c:ser>
        <c:marker val="1"/>
        <c:axId val="54885106"/>
        <c:axId val="24203907"/>
      </c:lineChart>
      <c:dateAx>
        <c:axId val="5488510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203907"/>
        <c:crosses val="autoZero"/>
        <c:auto val="0"/>
        <c:baseTimeUnit val="days"/>
        <c:majorUnit val="12"/>
        <c:majorTimeUnit val="months"/>
        <c:minorUnit val="12"/>
        <c:minorTimeUnit val="months"/>
        <c:noMultiLvlLbl val="0"/>
      </c:dateAx>
      <c:valAx>
        <c:axId val="2420390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488510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Total Anions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data'!$B$6:$B$65</c:f>
              <c:strCache>
                <c:ptCount val="60"/>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strCache>
            </c:strRef>
          </c:cat>
          <c:val>
            <c:numRef>
              <c:f>'Borehole 25 data'!$AU$6:$AU$65</c:f>
              <c:numCache>
                <c:ptCount val="60"/>
                <c:pt idx="0">
                  <c:v>119.28571428571428</c:v>
                </c:pt>
                <c:pt idx="1">
                  <c:v>107.92857142857143</c:v>
                </c:pt>
                <c:pt idx="3">
                  <c:v>157.19642857142856</c:v>
                </c:pt>
                <c:pt idx="4">
                  <c:v>137.51785714285714</c:v>
                </c:pt>
                <c:pt idx="5">
                  <c:v>134.125</c:v>
                </c:pt>
                <c:pt idx="6">
                  <c:v>153.44642857142858</c:v>
                </c:pt>
                <c:pt idx="7">
                  <c:v>138.55357142857144</c:v>
                </c:pt>
                <c:pt idx="8">
                  <c:v>150.625</c:v>
                </c:pt>
                <c:pt idx="9">
                  <c:v>180.58928571428572</c:v>
                </c:pt>
                <c:pt idx="10">
                  <c:v>165.23214285714286</c:v>
                </c:pt>
                <c:pt idx="11">
                  <c:v>194.78571428571428</c:v>
                </c:pt>
                <c:pt idx="12">
                  <c:v>192.08928571428572</c:v>
                </c:pt>
                <c:pt idx="13">
                  <c:v>173.89285714285717</c:v>
                </c:pt>
                <c:pt idx="14">
                  <c:v>192.83928571428572</c:v>
                </c:pt>
                <c:pt idx="15">
                  <c:v>184.19642857142858</c:v>
                </c:pt>
                <c:pt idx="16">
                  <c:v>190.4642857142857</c:v>
                </c:pt>
                <c:pt idx="17">
                  <c:v>182.4107142857143</c:v>
                </c:pt>
                <c:pt idx="18">
                  <c:v>196.5</c:v>
                </c:pt>
                <c:pt idx="19">
                  <c:v>203.875</c:v>
                </c:pt>
                <c:pt idx="20">
                  <c:v>206.46428571428572</c:v>
                </c:pt>
                <c:pt idx="22">
                  <c:v>198.85714285714286</c:v>
                </c:pt>
                <c:pt idx="23">
                  <c:v>221.71428571428572</c:v>
                </c:pt>
                <c:pt idx="24">
                  <c:v>132.89285714285717</c:v>
                </c:pt>
                <c:pt idx="25">
                  <c:v>195.94642857142858</c:v>
                </c:pt>
                <c:pt idx="26">
                  <c:v>221.53571428571425</c:v>
                </c:pt>
                <c:pt idx="27">
                  <c:v>232.89285714285717</c:v>
                </c:pt>
                <c:pt idx="28">
                  <c:v>204.01785714285717</c:v>
                </c:pt>
                <c:pt idx="29">
                  <c:v>183.07142857142853</c:v>
                </c:pt>
                <c:pt idx="30">
                  <c:v>206.53571428571428</c:v>
                </c:pt>
                <c:pt idx="31">
                  <c:v>198.39285714285717</c:v>
                </c:pt>
                <c:pt idx="32">
                  <c:v>192.98214285714283</c:v>
                </c:pt>
                <c:pt idx="33">
                  <c:v>213.5892857142857</c:v>
                </c:pt>
                <c:pt idx="34">
                  <c:v>183.875</c:v>
                </c:pt>
                <c:pt idx="35">
                  <c:v>208.7857142857143</c:v>
                </c:pt>
                <c:pt idx="36">
                  <c:v>177.82142857142856</c:v>
                </c:pt>
                <c:pt idx="37">
                  <c:v>149.71428571428572</c:v>
                </c:pt>
                <c:pt idx="38">
                  <c:v>166.26785714285714</c:v>
                </c:pt>
                <c:pt idx="39">
                  <c:v>172.66071428571428</c:v>
                </c:pt>
                <c:pt idx="40">
                  <c:v>166.58203035714286</c:v>
                </c:pt>
                <c:pt idx="41">
                  <c:v>168.26800892857145</c:v>
                </c:pt>
                <c:pt idx="42">
                  <c:v>157.861975</c:v>
                </c:pt>
                <c:pt idx="43">
                  <c:v>180.34286428571428</c:v>
                </c:pt>
                <c:pt idx="44">
                  <c:v>174.57028035714288</c:v>
                </c:pt>
                <c:pt idx="45">
                  <c:v>143.61278392857142</c:v>
                </c:pt>
                <c:pt idx="46">
                  <c:v>169.91378571428572</c:v>
                </c:pt>
                <c:pt idx="47">
                  <c:v>191.9434642857143</c:v>
                </c:pt>
                <c:pt idx="48">
                  <c:v>189.4260267857143</c:v>
                </c:pt>
                <c:pt idx="49">
                  <c:v>175.01603035714288</c:v>
                </c:pt>
                <c:pt idx="50">
                  <c:v>184.45463214285712</c:v>
                </c:pt>
                <c:pt idx="51">
                  <c:v>202.21428571428572</c:v>
                </c:pt>
                <c:pt idx="52">
                  <c:v>188.91071428571428</c:v>
                </c:pt>
                <c:pt idx="53">
                  <c:v>195.85714285714286</c:v>
                </c:pt>
                <c:pt idx="54">
                  <c:v>186.85714285714286</c:v>
                </c:pt>
                <c:pt idx="55">
                  <c:v>181.64285714285717</c:v>
                </c:pt>
                <c:pt idx="56">
                  <c:v>195.76075</c:v>
                </c:pt>
                <c:pt idx="57">
                  <c:v>191.44342857142857</c:v>
                </c:pt>
                <c:pt idx="58">
                  <c:v>180.07166964285716</c:v>
                </c:pt>
                <c:pt idx="59">
                  <c:v>173.2197625</c:v>
                </c:pt>
              </c:numCache>
            </c:numRef>
          </c:val>
          <c:smooth val="0"/>
        </c:ser>
        <c:marker val="1"/>
        <c:axId val="16508572"/>
        <c:axId val="14359421"/>
      </c:lineChart>
      <c:dateAx>
        <c:axId val="16508572"/>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359421"/>
        <c:crosses val="autoZero"/>
        <c:auto val="0"/>
        <c:baseTimeUnit val="days"/>
        <c:majorUnit val="12"/>
        <c:majorTimeUnit val="months"/>
        <c:minorUnit val="12"/>
        <c:minorTimeUnit val="months"/>
        <c:noMultiLvlLbl val="0"/>
      </c:dateAx>
      <c:valAx>
        <c:axId val="1435942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650857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Total Cations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data'!$B$6:$B$65</c:f>
              <c:strCache>
                <c:ptCount val="60"/>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strCache>
            </c:strRef>
          </c:cat>
          <c:val>
            <c:numRef>
              <c:f>'Borehole 25 data'!$AT$6:$AT$65</c:f>
              <c:numCache>
                <c:ptCount val="60"/>
                <c:pt idx="0">
                  <c:v>207.32704252269468</c:v>
                </c:pt>
                <c:pt idx="1">
                  <c:v>172.31884057971018</c:v>
                </c:pt>
                <c:pt idx="3">
                  <c:v>203.1747093486224</c:v>
                </c:pt>
                <c:pt idx="4">
                  <c:v>187.97642936773372</c:v>
                </c:pt>
                <c:pt idx="5">
                  <c:v>152.5211817168339</c:v>
                </c:pt>
                <c:pt idx="6">
                  <c:v>173.73084886128362</c:v>
                </c:pt>
                <c:pt idx="7">
                  <c:v>185.6831501831502</c:v>
                </c:pt>
                <c:pt idx="8">
                  <c:v>174.19875776397515</c:v>
                </c:pt>
                <c:pt idx="9">
                  <c:v>189.98932951106866</c:v>
                </c:pt>
                <c:pt idx="10">
                  <c:v>191.80379041248608</c:v>
                </c:pt>
                <c:pt idx="11">
                  <c:v>223.5758878802357</c:v>
                </c:pt>
                <c:pt idx="12">
                  <c:v>230.93860487338748</c:v>
                </c:pt>
                <c:pt idx="13">
                  <c:v>189.21428571428572</c:v>
                </c:pt>
                <c:pt idx="14">
                  <c:v>209.503049848702</c:v>
                </c:pt>
                <c:pt idx="15">
                  <c:v>210.98101608536393</c:v>
                </c:pt>
                <c:pt idx="16">
                  <c:v>238.70371874502305</c:v>
                </c:pt>
                <c:pt idx="17">
                  <c:v>236.14435419652813</c:v>
                </c:pt>
                <c:pt idx="18">
                  <c:v>249.17900143334924</c:v>
                </c:pt>
                <c:pt idx="19">
                  <c:v>267.16270903010036</c:v>
                </c:pt>
                <c:pt idx="20">
                  <c:v>255.27516324255453</c:v>
                </c:pt>
                <c:pt idx="22">
                  <c:v>226.61790890269154</c:v>
                </c:pt>
                <c:pt idx="23">
                  <c:v>226.5399824812868</c:v>
                </c:pt>
                <c:pt idx="24">
                  <c:v>165.29839146360888</c:v>
                </c:pt>
                <c:pt idx="25">
                  <c:v>261.04011785316135</c:v>
                </c:pt>
                <c:pt idx="26">
                  <c:v>302.05781175346397</c:v>
                </c:pt>
                <c:pt idx="27">
                  <c:v>268.345453097627</c:v>
                </c:pt>
                <c:pt idx="28">
                  <c:v>217.75535913362003</c:v>
                </c:pt>
                <c:pt idx="29">
                  <c:v>217.85172798216277</c:v>
                </c:pt>
                <c:pt idx="30">
                  <c:v>215.87004300047778</c:v>
                </c:pt>
                <c:pt idx="31">
                  <c:v>227.0136645962733</c:v>
                </c:pt>
                <c:pt idx="32">
                  <c:v>230.7030817009078</c:v>
                </c:pt>
                <c:pt idx="33">
                  <c:v>231.98346074215638</c:v>
                </c:pt>
                <c:pt idx="34">
                  <c:v>205.17036152253544</c:v>
                </c:pt>
                <c:pt idx="35">
                  <c:v>219.620624303233</c:v>
                </c:pt>
                <c:pt idx="36">
                  <c:v>200.4977862716993</c:v>
                </c:pt>
                <c:pt idx="37">
                  <c:v>183.1649386845039</c:v>
                </c:pt>
                <c:pt idx="38">
                  <c:v>190.27142060837713</c:v>
                </c:pt>
                <c:pt idx="39">
                  <c:v>187.4371396719223</c:v>
                </c:pt>
                <c:pt idx="40">
                  <c:v>197.12861283643895</c:v>
                </c:pt>
                <c:pt idx="41">
                  <c:v>192.3618084089823</c:v>
                </c:pt>
                <c:pt idx="42">
                  <c:v>190.65770903010034</c:v>
                </c:pt>
                <c:pt idx="43">
                  <c:v>208.64073498964802</c:v>
                </c:pt>
                <c:pt idx="44">
                  <c:v>220.2969286510591</c:v>
                </c:pt>
                <c:pt idx="45">
                  <c:v>174.10575171205605</c:v>
                </c:pt>
                <c:pt idx="46">
                  <c:v>181.9468745023093</c:v>
                </c:pt>
                <c:pt idx="47">
                  <c:v>215.1098574613792</c:v>
                </c:pt>
                <c:pt idx="48">
                  <c:v>191.28747491638796</c:v>
                </c:pt>
                <c:pt idx="49">
                  <c:v>199.91964484790574</c:v>
                </c:pt>
                <c:pt idx="50">
                  <c:v>204.27665551839468</c:v>
                </c:pt>
                <c:pt idx="51">
                  <c:v>251.90892737697087</c:v>
                </c:pt>
                <c:pt idx="52">
                  <c:v>205.31732282210544</c:v>
                </c:pt>
                <c:pt idx="53">
                  <c:v>208.3721006529702</c:v>
                </c:pt>
                <c:pt idx="54">
                  <c:v>205.02000079630514</c:v>
                </c:pt>
                <c:pt idx="55">
                  <c:v>262.17462573658224</c:v>
                </c:pt>
                <c:pt idx="56">
                  <c:v>223.0206513776079</c:v>
                </c:pt>
                <c:pt idx="57">
                  <c:v>210.89010431597387</c:v>
                </c:pt>
                <c:pt idx="58">
                  <c:v>201.56465440356743</c:v>
                </c:pt>
                <c:pt idx="59">
                  <c:v>206.50827599936292</c:v>
                </c:pt>
              </c:numCache>
            </c:numRef>
          </c:val>
          <c:smooth val="0"/>
        </c:ser>
        <c:marker val="1"/>
        <c:axId val="62125926"/>
        <c:axId val="22262423"/>
      </c:lineChart>
      <c:dateAx>
        <c:axId val="6212592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262423"/>
        <c:crosses val="autoZero"/>
        <c:auto val="0"/>
        <c:baseTimeUnit val="days"/>
        <c:majorUnit val="12"/>
        <c:majorTimeUnit val="months"/>
        <c:minorUnit val="12"/>
        <c:minorTimeUnit val="months"/>
        <c:noMultiLvlLbl val="0"/>
      </c:dateAx>
      <c:valAx>
        <c:axId val="2226242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212592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Zn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data'!$AQ$6:$AQ$66</c:f>
              <c:numCache>
                <c:ptCount val="61"/>
                <c:pt idx="0">
                  <c:v>375.1907692307692</c:v>
                </c:pt>
                <c:pt idx="1">
                  <c:v>332.7507692307692</c:v>
                </c:pt>
                <c:pt idx="3">
                  <c:v>401.4769230769231</c:v>
                </c:pt>
                <c:pt idx="4">
                  <c:v>434.24615384615385</c:v>
                </c:pt>
                <c:pt idx="5">
                  <c:v>430.41846153846154</c:v>
                </c:pt>
                <c:pt idx="6">
                  <c:v>440.99384615384616</c:v>
                </c:pt>
                <c:pt idx="7">
                  <c:v>392.4553846153846</c:v>
                </c:pt>
                <c:pt idx="8">
                  <c:v>400.77846153846156</c:v>
                </c:pt>
                <c:pt idx="9">
                  <c:v>388.08307692307693</c:v>
                </c:pt>
                <c:pt idx="10">
                  <c:v>357.5630769230769</c:v>
                </c:pt>
                <c:pt idx="11">
                  <c:v>361.2584615384615</c:v>
                </c:pt>
                <c:pt idx="12">
                  <c:v>351.3292307692308</c:v>
                </c:pt>
                <c:pt idx="13">
                  <c:v>303.08923076923077</c:v>
                </c:pt>
                <c:pt idx="14">
                  <c:v>334.2707692307692</c:v>
                </c:pt>
                <c:pt idx="15">
                  <c:v>275.63384615384615</c:v>
                </c:pt>
                <c:pt idx="16">
                  <c:v>257.57230769230773</c:v>
                </c:pt>
                <c:pt idx="17">
                  <c:v>274.6338461538461</c:v>
                </c:pt>
                <c:pt idx="18">
                  <c:v>278.7046153846154</c:v>
                </c:pt>
                <c:pt idx="19">
                  <c:v>192.12307692307692</c:v>
                </c:pt>
                <c:pt idx="20">
                  <c:v>222.72923076923075</c:v>
                </c:pt>
                <c:pt idx="21">
                  <c:v>282.36</c:v>
                </c:pt>
                <c:pt idx="22">
                  <c:v>231.4246153846154</c:v>
                </c:pt>
                <c:pt idx="23">
                  <c:v>232</c:v>
                </c:pt>
                <c:pt idx="24">
                  <c:v>317.72615384615386</c:v>
                </c:pt>
                <c:pt idx="25">
                  <c:v>306.0492307692308</c:v>
                </c:pt>
                <c:pt idx="26">
                  <c:v>351.9661538461539</c:v>
                </c:pt>
                <c:pt idx="27">
                  <c:v>537.1538461538461</c:v>
                </c:pt>
                <c:pt idx="28">
                  <c:v>299.0707692307692</c:v>
                </c:pt>
                <c:pt idx="29">
                  <c:v>242.19076923076923</c:v>
                </c:pt>
                <c:pt idx="30">
                  <c:v>227.6769230769231</c:v>
                </c:pt>
                <c:pt idx="31">
                  <c:v>229.7753846153846</c:v>
                </c:pt>
                <c:pt idx="32">
                  <c:v>238.17846153846153</c:v>
                </c:pt>
                <c:pt idx="33">
                  <c:v>301.0676923076923</c:v>
                </c:pt>
                <c:pt idx="34">
                  <c:v>379.6923076923077</c:v>
                </c:pt>
                <c:pt idx="35">
                  <c:v>395.07692307692304</c:v>
                </c:pt>
                <c:pt idx="36">
                  <c:v>370.15384615384613</c:v>
                </c:pt>
                <c:pt idx="37">
                  <c:v>430.1538461538462</c:v>
                </c:pt>
                <c:pt idx="38">
                  <c:v>314.46153846153845</c:v>
                </c:pt>
                <c:pt idx="39">
                  <c:v>359.38461538461536</c:v>
                </c:pt>
                <c:pt idx="40">
                  <c:v>284.2153846153846</c:v>
                </c:pt>
                <c:pt idx="41">
                  <c:v>294.9846153846154</c:v>
                </c:pt>
                <c:pt idx="42">
                  <c:v>298.73846153846154</c:v>
                </c:pt>
                <c:pt idx="43">
                  <c:v>312.9230769230769</c:v>
                </c:pt>
                <c:pt idx="44">
                  <c:v>317.53846153846155</c:v>
                </c:pt>
                <c:pt idx="45">
                  <c:v>225.44615384615386</c:v>
                </c:pt>
                <c:pt idx="46">
                  <c:v>253.50769230769228</c:v>
                </c:pt>
                <c:pt idx="47">
                  <c:v>265.4461538461539</c:v>
                </c:pt>
                <c:pt idx="48">
                  <c:v>294.6461538461538</c:v>
                </c:pt>
                <c:pt idx="49">
                  <c:v>269.7538461538461</c:v>
                </c:pt>
                <c:pt idx="50">
                  <c:v>294.4307692307692</c:v>
                </c:pt>
                <c:pt idx="51">
                  <c:v>359.0769230769231</c:v>
                </c:pt>
                <c:pt idx="52">
                  <c:v>341.5384615384615</c:v>
                </c:pt>
                <c:pt idx="53">
                  <c:v>311.69230769230774</c:v>
                </c:pt>
                <c:pt idx="54">
                  <c:v>313.2307692307692</c:v>
                </c:pt>
                <c:pt idx="55">
                  <c:v>269.44615384615383</c:v>
                </c:pt>
                <c:pt idx="56">
                  <c:v>286.6153846153846</c:v>
                </c:pt>
                <c:pt idx="57">
                  <c:v>300.83076923076925</c:v>
                </c:pt>
                <c:pt idx="58">
                  <c:v>310.7692307692307</c:v>
                </c:pt>
                <c:pt idx="59">
                  <c:v>373.84615384615387</c:v>
                </c:pt>
                <c:pt idx="60">
                  <c:v>321.5384615384615</c:v>
                </c:pt>
              </c:numCache>
            </c:numRef>
          </c:val>
          <c:smooth val="0"/>
        </c:ser>
        <c:marker val="1"/>
        <c:axId val="66144080"/>
        <c:axId val="58425809"/>
      </c:lineChart>
      <c:dateAx>
        <c:axId val="6614408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425809"/>
        <c:crosses val="autoZero"/>
        <c:auto val="0"/>
        <c:baseTimeUnit val="days"/>
        <c:majorUnit val="12"/>
        <c:majorTimeUnit val="months"/>
        <c:minorUnit val="12"/>
        <c:minorTimeUnit val="months"/>
        <c:noMultiLvlLbl val="0"/>
      </c:dateAx>
      <c:valAx>
        <c:axId val="5842580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614408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Ca</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data'!$AI$6:$AI$66</c:f>
              <c:numCache>
                <c:ptCount val="61"/>
                <c:pt idx="0">
                  <c:v>64</c:v>
                </c:pt>
                <c:pt idx="1">
                  <c:v>48.5</c:v>
                </c:pt>
                <c:pt idx="3">
                  <c:v>64</c:v>
                </c:pt>
                <c:pt idx="4">
                  <c:v>53.50000000000001</c:v>
                </c:pt>
                <c:pt idx="5">
                  <c:v>41.49999999999999</c:v>
                </c:pt>
                <c:pt idx="6">
                  <c:v>31.5</c:v>
                </c:pt>
                <c:pt idx="7">
                  <c:v>40.5</c:v>
                </c:pt>
                <c:pt idx="8">
                  <c:v>33.5</c:v>
                </c:pt>
                <c:pt idx="9">
                  <c:v>32.5</c:v>
                </c:pt>
                <c:pt idx="10">
                  <c:v>40.5</c:v>
                </c:pt>
                <c:pt idx="11">
                  <c:v>40.99999999999999</c:v>
                </c:pt>
                <c:pt idx="12">
                  <c:v>46.5</c:v>
                </c:pt>
                <c:pt idx="13">
                  <c:v>36</c:v>
                </c:pt>
                <c:pt idx="14">
                  <c:v>37.1</c:v>
                </c:pt>
                <c:pt idx="15">
                  <c:v>30.2</c:v>
                </c:pt>
                <c:pt idx="16">
                  <c:v>30.099999999999998</c:v>
                </c:pt>
                <c:pt idx="17">
                  <c:v>37.35</c:v>
                </c:pt>
                <c:pt idx="18">
                  <c:v>46.550000000000004</c:v>
                </c:pt>
                <c:pt idx="19">
                  <c:v>48.849999999999994</c:v>
                </c:pt>
                <c:pt idx="20">
                  <c:v>40.99999999999999</c:v>
                </c:pt>
                <c:pt idx="21">
                  <c:v>50.849999999999994</c:v>
                </c:pt>
                <c:pt idx="22">
                  <c:v>36.900000000000006</c:v>
                </c:pt>
                <c:pt idx="23">
                  <c:v>38.949999999999996</c:v>
                </c:pt>
                <c:pt idx="24">
                  <c:v>42.9</c:v>
                </c:pt>
                <c:pt idx="25">
                  <c:v>41.85</c:v>
                </c:pt>
                <c:pt idx="26">
                  <c:v>47.5</c:v>
                </c:pt>
                <c:pt idx="27">
                  <c:v>53.400000000000006</c:v>
                </c:pt>
                <c:pt idx="28">
                  <c:v>34.35000000000001</c:v>
                </c:pt>
                <c:pt idx="29">
                  <c:v>33.5</c:v>
                </c:pt>
                <c:pt idx="30">
                  <c:v>31.25</c:v>
                </c:pt>
                <c:pt idx="31">
                  <c:v>36.449999999999996</c:v>
                </c:pt>
                <c:pt idx="32">
                  <c:v>41.6</c:v>
                </c:pt>
                <c:pt idx="33">
                  <c:v>52.349999999999994</c:v>
                </c:pt>
                <c:pt idx="34">
                  <c:v>42.85</c:v>
                </c:pt>
                <c:pt idx="35">
                  <c:v>43.05</c:v>
                </c:pt>
                <c:pt idx="36">
                  <c:v>40.150000000000006</c:v>
                </c:pt>
                <c:pt idx="37">
                  <c:v>45</c:v>
                </c:pt>
                <c:pt idx="38">
                  <c:v>32.75</c:v>
                </c:pt>
                <c:pt idx="39">
                  <c:v>32.45</c:v>
                </c:pt>
                <c:pt idx="40">
                  <c:v>28.54</c:v>
                </c:pt>
                <c:pt idx="41">
                  <c:v>29.930000000000003</c:v>
                </c:pt>
                <c:pt idx="42">
                  <c:v>34.045</c:v>
                </c:pt>
                <c:pt idx="43">
                  <c:v>32.45</c:v>
                </c:pt>
                <c:pt idx="44">
                  <c:v>37.035</c:v>
                </c:pt>
                <c:pt idx="45">
                  <c:v>28.835</c:v>
                </c:pt>
                <c:pt idx="46">
                  <c:v>25.724999999999998</c:v>
                </c:pt>
                <c:pt idx="47">
                  <c:v>28.505000000000003</c:v>
                </c:pt>
                <c:pt idx="48">
                  <c:v>34.07</c:v>
                </c:pt>
                <c:pt idx="49">
                  <c:v>39.900000000000006</c:v>
                </c:pt>
                <c:pt idx="50">
                  <c:v>34.90500000000001</c:v>
                </c:pt>
                <c:pt idx="51">
                  <c:v>41.545</c:v>
                </c:pt>
                <c:pt idx="52">
                  <c:v>31.979999999999993</c:v>
                </c:pt>
                <c:pt idx="53">
                  <c:v>30.455</c:v>
                </c:pt>
                <c:pt idx="54">
                  <c:v>32.114999999999995</c:v>
                </c:pt>
                <c:pt idx="55">
                  <c:v>51.449999999999996</c:v>
                </c:pt>
                <c:pt idx="56">
                  <c:v>34.505</c:v>
                </c:pt>
                <c:pt idx="57">
                  <c:v>36.135</c:v>
                </c:pt>
                <c:pt idx="58">
                  <c:v>37.71</c:v>
                </c:pt>
                <c:pt idx="59">
                  <c:v>33.334999999999994</c:v>
                </c:pt>
                <c:pt idx="60">
                  <c:v>35.48</c:v>
                </c:pt>
              </c:numCache>
            </c:numRef>
          </c:val>
          <c:smooth val="0"/>
        </c:ser>
        <c:marker val="1"/>
        <c:axId val="36472800"/>
        <c:axId val="59819745"/>
      </c:lineChart>
      <c:dateAx>
        <c:axId val="3647280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819745"/>
        <c:crosses val="autoZero"/>
        <c:auto val="0"/>
        <c:baseTimeUnit val="days"/>
        <c:majorUnit val="12"/>
        <c:majorTimeUnit val="months"/>
        <c:minorUnit val="12"/>
        <c:minorTimeUnit val="months"/>
        <c:noMultiLvlLbl val="0"/>
      </c:dateAx>
      <c:valAx>
        <c:axId val="5981974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647280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Cation:Anion ratio</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data'!$B$6:$B$65</c:f>
              <c:strCache>
                <c:ptCount val="60"/>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strCache>
            </c:strRef>
          </c:cat>
          <c:val>
            <c:numRef>
              <c:f>'Borehole 25 data'!$AV$6:$AV$65</c:f>
              <c:numCache>
                <c:ptCount val="60"/>
                <c:pt idx="0">
                  <c:v>1.738071015160315</c:v>
                </c:pt>
                <c:pt idx="1">
                  <c:v>1.596600773074747</c:v>
                </c:pt>
                <c:pt idx="3">
                  <c:v>1.2924893472137744</c:v>
                </c:pt>
                <c:pt idx="4">
                  <c:v>1.3669237819235278</c:v>
                </c:pt>
                <c:pt idx="5">
                  <c:v>1.1371569932289574</c:v>
                </c:pt>
                <c:pt idx="6">
                  <c:v>1.1321921955349565</c:v>
                </c:pt>
                <c:pt idx="7">
                  <c:v>1.3401541964501107</c:v>
                </c:pt>
                <c:pt idx="8">
                  <c:v>1.1565062756114532</c:v>
                </c:pt>
                <c:pt idx="9">
                  <c:v>1.0520520570176846</c:v>
                </c:pt>
                <c:pt idx="10">
                  <c:v>1.1608140347021745</c:v>
                </c:pt>
                <c:pt idx="11">
                  <c:v>1.147804338219032</c:v>
                </c:pt>
                <c:pt idx="12">
                  <c:v>1.2022461534730593</c:v>
                </c:pt>
                <c:pt idx="13">
                  <c:v>1.0881084411583486</c:v>
                </c:pt>
                <c:pt idx="14">
                  <c:v>1.0864127040955007</c:v>
                </c:pt>
                <c:pt idx="15">
                  <c:v>1.1454131750635366</c:v>
                </c:pt>
                <c:pt idx="16">
                  <c:v>1.2532728529646815</c:v>
                </c:pt>
                <c:pt idx="17">
                  <c:v>1.2945750205585487</c:v>
                </c:pt>
                <c:pt idx="18">
                  <c:v>1.268086521289309</c:v>
                </c:pt>
                <c:pt idx="19">
                  <c:v>1.3104240786271018</c:v>
                </c:pt>
                <c:pt idx="20">
                  <c:v>1.2364131760580395</c:v>
                </c:pt>
                <c:pt idx="22">
                  <c:v>1.1396015533899717</c:v>
                </c:pt>
                <c:pt idx="23">
                  <c:v>1.021765384902711</c:v>
                </c:pt>
                <c:pt idx="24">
                  <c:v>1.243847073631026</c:v>
                </c:pt>
                <c:pt idx="25">
                  <c:v>1.332201458104168</c:v>
                </c:pt>
                <c:pt idx="26">
                  <c:v>1.3634723084147982</c:v>
                </c:pt>
                <c:pt idx="27">
                  <c:v>1.15222706436644</c:v>
                </c:pt>
                <c:pt idx="28">
                  <c:v>1.0673348018803257</c:v>
                </c:pt>
                <c:pt idx="29">
                  <c:v>1.1899821270972608</c:v>
                </c:pt>
                <c:pt idx="30">
                  <c:v>1.0451947439068612</c:v>
                </c:pt>
                <c:pt idx="31">
                  <c:v>1.1442632958948067</c:v>
                </c:pt>
                <c:pt idx="32">
                  <c:v>1.1954633640465289</c:v>
                </c:pt>
                <c:pt idx="33">
                  <c:v>1.0861193714205133</c:v>
                </c:pt>
                <c:pt idx="34">
                  <c:v>1.115814338667766</c:v>
                </c:pt>
                <c:pt idx="35">
                  <c:v>1.0518948820544858</c:v>
                </c:pt>
                <c:pt idx="36">
                  <c:v>1.1275232005638847</c:v>
                </c:pt>
                <c:pt idx="37">
                  <c:v>1.223429933961381</c:v>
                </c:pt>
                <c:pt idx="38">
                  <c:v>1.1443668299934615</c:v>
                </c:pt>
                <c:pt idx="39">
                  <c:v>1.0855807034468559</c:v>
                </c:pt>
                <c:pt idx="40">
                  <c:v>1.1833726147640646</c:v>
                </c:pt>
                <c:pt idx="41">
                  <c:v>1.1431870480540274</c:v>
                </c:pt>
                <c:pt idx="42">
                  <c:v>1.2077494217977467</c:v>
                </c:pt>
                <c:pt idx="43">
                  <c:v>1.156911507511059</c:v>
                </c:pt>
                <c:pt idx="44">
                  <c:v>1.2619383333770606</c:v>
                </c:pt>
                <c:pt idx="45">
                  <c:v>1.212327669928402</c:v>
                </c:pt>
                <c:pt idx="46">
                  <c:v>1.0708187904674051</c:v>
                </c:pt>
                <c:pt idx="47">
                  <c:v>1.1206938369163795</c:v>
                </c:pt>
                <c:pt idx="48">
                  <c:v>1.0098267812626371</c:v>
                </c:pt>
                <c:pt idx="49">
                  <c:v>1.1422933341588415</c:v>
                </c:pt>
                <c:pt idx="50">
                  <c:v>1.1074628657749603</c:v>
                </c:pt>
                <c:pt idx="51">
                  <c:v>1.2457523784096052</c:v>
                </c:pt>
                <c:pt idx="52">
                  <c:v>1.0868484807673604</c:v>
                </c:pt>
                <c:pt idx="53">
                  <c:v>1.063898398665785</c:v>
                </c:pt>
                <c:pt idx="54">
                  <c:v>1.097201839123957</c:v>
                </c:pt>
                <c:pt idx="55">
                  <c:v>1.443352245502222</c:v>
                </c:pt>
                <c:pt idx="56">
                  <c:v>1.139251108190012</c:v>
                </c:pt>
                <c:pt idx="57">
                  <c:v>1.1015792283373658</c:v>
                </c:pt>
                <c:pt idx="58">
                  <c:v>1.119357946773849</c:v>
                </c:pt>
                <c:pt idx="59">
                  <c:v>1.1921750325651377</c:v>
                </c:pt>
              </c:numCache>
            </c:numRef>
          </c:val>
          <c:smooth val="0"/>
        </c:ser>
        <c:marker val="1"/>
        <c:axId val="1506794"/>
        <c:axId val="13561147"/>
      </c:lineChart>
      <c:dateAx>
        <c:axId val="1506794"/>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3561147"/>
        <c:crosses val="autoZero"/>
        <c:auto val="0"/>
        <c:baseTimeUnit val="days"/>
        <c:majorUnit val="12"/>
        <c:majorTimeUnit val="months"/>
        <c:minorUnit val="12"/>
        <c:minorTimeUnit val="months"/>
        <c:noMultiLvlLbl val="0"/>
      </c:dateAx>
      <c:valAx>
        <c:axId val="1356114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150679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Cl</a:t>
            </a:r>
          </a:p>
        </c:rich>
      </c:tx>
      <c:layout>
        <c:manualLayout>
          <c:xMode val="factor"/>
          <c:yMode val="factor"/>
          <c:x val="0.00175"/>
          <c:y val="0"/>
        </c:manualLayout>
      </c:layout>
      <c:spPr>
        <a:noFill/>
        <a:ln>
          <a:noFill/>
        </a:ln>
      </c:spPr>
    </c:title>
    <c:plotArea>
      <c:layout>
        <c:manualLayout>
          <c:xMode val="edge"/>
          <c:yMode val="edge"/>
          <c:x val="0.06225"/>
          <c:y val="0.18625"/>
          <c:w val="0.92125"/>
          <c:h val="0.65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data'!$AM$6:$AM$66</c:f>
              <c:numCache>
                <c:ptCount val="61"/>
                <c:pt idx="0">
                  <c:v>72</c:v>
                </c:pt>
                <c:pt idx="1">
                  <c:v>78.28571428571429</c:v>
                </c:pt>
                <c:pt idx="2">
                  <c:v>103.71428571428572</c:v>
                </c:pt>
                <c:pt idx="3">
                  <c:v>126.28571428571428</c:v>
                </c:pt>
                <c:pt idx="4">
                  <c:v>113.42857142857143</c:v>
                </c:pt>
                <c:pt idx="5">
                  <c:v>120.57142857142857</c:v>
                </c:pt>
                <c:pt idx="6">
                  <c:v>138.85714285714286</c:v>
                </c:pt>
                <c:pt idx="7">
                  <c:v>119.71428571428574</c:v>
                </c:pt>
                <c:pt idx="8">
                  <c:v>133.14285714285714</c:v>
                </c:pt>
                <c:pt idx="9">
                  <c:v>142.57142857142858</c:v>
                </c:pt>
                <c:pt idx="10">
                  <c:v>131.14285714285714</c:v>
                </c:pt>
                <c:pt idx="11">
                  <c:v>149.71428571428572</c:v>
                </c:pt>
                <c:pt idx="12">
                  <c:v>142.85714285714286</c:v>
                </c:pt>
                <c:pt idx="13">
                  <c:v>120.00000000000001</c:v>
                </c:pt>
                <c:pt idx="14">
                  <c:v>131.71428571428572</c:v>
                </c:pt>
                <c:pt idx="15">
                  <c:v>124.57142857142858</c:v>
                </c:pt>
                <c:pt idx="16">
                  <c:v>126.57142857142856</c:v>
                </c:pt>
                <c:pt idx="17">
                  <c:v>120.00000000000001</c:v>
                </c:pt>
                <c:pt idx="18">
                  <c:v>127.42857142857142</c:v>
                </c:pt>
                <c:pt idx="19">
                  <c:v>133.7142857142857</c:v>
                </c:pt>
                <c:pt idx="20">
                  <c:v>133.42857142857142</c:v>
                </c:pt>
                <c:pt idx="21">
                  <c:v>128</c:v>
                </c:pt>
                <c:pt idx="22">
                  <c:v>121.42857142857143</c:v>
                </c:pt>
                <c:pt idx="23">
                  <c:v>142.2857142857143</c:v>
                </c:pt>
                <c:pt idx="24">
                  <c:v>92.57142857142858</c:v>
                </c:pt>
                <c:pt idx="25">
                  <c:v>149.42857142857144</c:v>
                </c:pt>
                <c:pt idx="26">
                  <c:v>165.99999999999997</c:v>
                </c:pt>
                <c:pt idx="27">
                  <c:v>163.71428571428572</c:v>
                </c:pt>
                <c:pt idx="28">
                  <c:v>148.2857142857143</c:v>
                </c:pt>
                <c:pt idx="29">
                  <c:v>136.28571428571425</c:v>
                </c:pt>
                <c:pt idx="30">
                  <c:v>157.7142857142857</c:v>
                </c:pt>
                <c:pt idx="31">
                  <c:v>146.00000000000003</c:v>
                </c:pt>
                <c:pt idx="32">
                  <c:v>140.57142857142856</c:v>
                </c:pt>
                <c:pt idx="33">
                  <c:v>157.42857142857142</c:v>
                </c:pt>
                <c:pt idx="34">
                  <c:v>139.14285714285714</c:v>
                </c:pt>
                <c:pt idx="35">
                  <c:v>168.57142857142858</c:v>
                </c:pt>
                <c:pt idx="36">
                  <c:v>142</c:v>
                </c:pt>
                <c:pt idx="37">
                  <c:v>130.57142857142858</c:v>
                </c:pt>
                <c:pt idx="38">
                  <c:v>138.85714285714286</c:v>
                </c:pt>
                <c:pt idx="39">
                  <c:v>154</c:v>
                </c:pt>
                <c:pt idx="40">
                  <c:v>131.04514285714285</c:v>
                </c:pt>
                <c:pt idx="41">
                  <c:v>138.93485714285717</c:v>
                </c:pt>
                <c:pt idx="42">
                  <c:v>134.00342857142857</c:v>
                </c:pt>
                <c:pt idx="43">
                  <c:v>152.67914285714286</c:v>
                </c:pt>
                <c:pt idx="44">
                  <c:v>151.56228571428574</c:v>
                </c:pt>
                <c:pt idx="45">
                  <c:v>110.23714285714286</c:v>
                </c:pt>
                <c:pt idx="46">
                  <c:v>131.32171428571428</c:v>
                </c:pt>
                <c:pt idx="47">
                  <c:v>151.972</c:v>
                </c:pt>
                <c:pt idx="48">
                  <c:v>146.53</c:v>
                </c:pt>
                <c:pt idx="49">
                  <c:v>125.254</c:v>
                </c:pt>
                <c:pt idx="50">
                  <c:v>146.32085714285714</c:v>
                </c:pt>
                <c:pt idx="51">
                  <c:v>176.2857142857143</c:v>
                </c:pt>
                <c:pt idx="52">
                  <c:v>150.85714285714286</c:v>
                </c:pt>
                <c:pt idx="53">
                  <c:v>156.57142857142858</c:v>
                </c:pt>
                <c:pt idx="54">
                  <c:v>152.57142857142858</c:v>
                </c:pt>
                <c:pt idx="55">
                  <c:v>141.71428571428572</c:v>
                </c:pt>
                <c:pt idx="56">
                  <c:v>155.15428571428572</c:v>
                </c:pt>
                <c:pt idx="57">
                  <c:v>156.224</c:v>
                </c:pt>
                <c:pt idx="58">
                  <c:v>154.0337142857143</c:v>
                </c:pt>
                <c:pt idx="59">
                  <c:v>143.8237142857143</c:v>
                </c:pt>
                <c:pt idx="60">
                  <c:v>147.4917142857143</c:v>
                </c:pt>
              </c:numCache>
            </c:numRef>
          </c:val>
          <c:smooth val="0"/>
        </c:ser>
        <c:marker val="1"/>
        <c:axId val="54941460"/>
        <c:axId val="24711093"/>
      </c:lineChart>
      <c:dateAx>
        <c:axId val="54941460"/>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711093"/>
        <c:crosses val="autoZero"/>
        <c:auto val="0"/>
        <c:baseTimeUnit val="days"/>
        <c:majorUnit val="12"/>
        <c:majorTimeUnit val="months"/>
        <c:minorUnit val="12"/>
        <c:minorTimeUnit val="months"/>
        <c:noMultiLvlLbl val="0"/>
      </c:dateAx>
      <c:valAx>
        <c:axId val="2471109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
            </c:manualLayout>
          </c:layout>
          <c:overlay val="0"/>
          <c:spPr>
            <a:noFill/>
            <a:ln>
              <a:noFill/>
            </a:ln>
          </c:spPr>
        </c:title>
        <c:delete val="0"/>
        <c:numFmt formatCode="0" sourceLinked="0"/>
        <c:majorTickMark val="out"/>
        <c:minorTickMark val="none"/>
        <c:tickLblPos val="nextTo"/>
        <c:spPr>
          <a:ln w="3175">
            <a:solidFill>
              <a:srgbClr val="000000"/>
            </a:solidFill>
          </a:ln>
        </c:spPr>
        <c:crossAx val="5494146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Conductivity</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data'!$T$6:$T$66</c:f>
              <c:numCache>
                <c:ptCount val="61"/>
                <c:pt idx="0">
                  <c:v>48</c:v>
                </c:pt>
                <c:pt idx="1">
                  <c:v>35</c:v>
                </c:pt>
                <c:pt idx="3">
                  <c:v>39</c:v>
                </c:pt>
                <c:pt idx="4">
                  <c:v>48</c:v>
                </c:pt>
                <c:pt idx="5">
                  <c:v>45</c:v>
                </c:pt>
                <c:pt idx="6">
                  <c:v>42</c:v>
                </c:pt>
                <c:pt idx="7">
                  <c:v>44</c:v>
                </c:pt>
                <c:pt idx="8">
                  <c:v>45</c:v>
                </c:pt>
                <c:pt idx="9">
                  <c:v>40</c:v>
                </c:pt>
                <c:pt idx="10">
                  <c:v>43</c:v>
                </c:pt>
                <c:pt idx="11">
                  <c:v>45</c:v>
                </c:pt>
                <c:pt idx="12">
                  <c:v>45</c:v>
                </c:pt>
                <c:pt idx="13">
                  <c:v>30</c:v>
                </c:pt>
                <c:pt idx="14">
                  <c:v>41</c:v>
                </c:pt>
                <c:pt idx="15">
                  <c:v>44</c:v>
                </c:pt>
                <c:pt idx="16">
                  <c:v>42</c:v>
                </c:pt>
                <c:pt idx="17">
                  <c:v>43</c:v>
                </c:pt>
                <c:pt idx="18">
                  <c:v>37</c:v>
                </c:pt>
                <c:pt idx="19">
                  <c:v>42</c:v>
                </c:pt>
                <c:pt idx="20">
                  <c:v>39</c:v>
                </c:pt>
                <c:pt idx="21">
                  <c:v>35</c:v>
                </c:pt>
                <c:pt idx="22">
                  <c:v>29</c:v>
                </c:pt>
                <c:pt idx="23">
                  <c:v>29</c:v>
                </c:pt>
                <c:pt idx="24">
                  <c:v>36</c:v>
                </c:pt>
                <c:pt idx="25">
                  <c:v>45</c:v>
                </c:pt>
                <c:pt idx="26">
                  <c:v>49</c:v>
                </c:pt>
                <c:pt idx="27">
                  <c:v>69</c:v>
                </c:pt>
                <c:pt idx="28">
                  <c:v>46</c:v>
                </c:pt>
                <c:pt idx="29">
                  <c:v>41</c:v>
                </c:pt>
                <c:pt idx="30">
                  <c:v>40</c:v>
                </c:pt>
                <c:pt idx="31">
                  <c:v>43</c:v>
                </c:pt>
                <c:pt idx="32">
                  <c:v>44</c:v>
                </c:pt>
                <c:pt idx="33">
                  <c:v>48</c:v>
                </c:pt>
                <c:pt idx="34">
                  <c:v>51</c:v>
                </c:pt>
                <c:pt idx="35">
                  <c:v>52</c:v>
                </c:pt>
                <c:pt idx="36">
                  <c:v>50</c:v>
                </c:pt>
                <c:pt idx="37">
                  <c:v>51</c:v>
                </c:pt>
                <c:pt idx="38">
                  <c:v>41</c:v>
                </c:pt>
                <c:pt idx="39">
                  <c:v>46</c:v>
                </c:pt>
                <c:pt idx="40">
                  <c:v>39</c:v>
                </c:pt>
                <c:pt idx="41">
                  <c:v>40</c:v>
                </c:pt>
                <c:pt idx="42">
                  <c:v>40</c:v>
                </c:pt>
                <c:pt idx="43">
                  <c:v>39</c:v>
                </c:pt>
                <c:pt idx="44">
                  <c:v>43</c:v>
                </c:pt>
                <c:pt idx="45">
                  <c:v>32</c:v>
                </c:pt>
                <c:pt idx="46">
                  <c:v>36</c:v>
                </c:pt>
                <c:pt idx="47">
                  <c:v>38</c:v>
                </c:pt>
                <c:pt idx="50">
                  <c:v>13</c:v>
                </c:pt>
                <c:pt idx="51">
                  <c:v>49</c:v>
                </c:pt>
                <c:pt idx="52">
                  <c:v>39</c:v>
                </c:pt>
                <c:pt idx="53">
                  <c:v>46</c:v>
                </c:pt>
                <c:pt idx="54">
                  <c:v>33</c:v>
                </c:pt>
                <c:pt idx="55">
                  <c:v>38</c:v>
                </c:pt>
                <c:pt idx="56">
                  <c:v>38</c:v>
                </c:pt>
                <c:pt idx="57">
                  <c:v>40</c:v>
                </c:pt>
                <c:pt idx="58">
                  <c:v>39</c:v>
                </c:pt>
                <c:pt idx="59">
                  <c:v>46</c:v>
                </c:pt>
                <c:pt idx="60">
                  <c:v>51</c:v>
                </c:pt>
              </c:numCache>
            </c:numRef>
          </c:val>
          <c:smooth val="0"/>
        </c:ser>
        <c:marker val="1"/>
        <c:axId val="21073246"/>
        <c:axId val="55441487"/>
      </c:lineChart>
      <c:dateAx>
        <c:axId val="2107324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441487"/>
        <c:crosses val="autoZero"/>
        <c:auto val="0"/>
        <c:baseTimeUnit val="days"/>
        <c:majorUnit val="12"/>
        <c:majorTimeUnit val="months"/>
        <c:minorUnit val="12"/>
        <c:minorTimeUnit val="months"/>
        <c:noMultiLvlLbl val="0"/>
      </c:dateAx>
      <c:valAx>
        <c:axId val="5544148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2107324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Cu</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data'!$AP$6:$AP$66</c:f>
              <c:numCache>
                <c:ptCount val="61"/>
                <c:pt idx="1">
                  <c:v>0.11746031746031746</c:v>
                </c:pt>
                <c:pt idx="3">
                  <c:v>0.08888888888888889</c:v>
                </c:pt>
                <c:pt idx="4">
                  <c:v>0.11111111111111112</c:v>
                </c:pt>
                <c:pt idx="5">
                  <c:v>0.1333333333333333</c:v>
                </c:pt>
                <c:pt idx="6">
                  <c:v>0.06349206349206349</c:v>
                </c:pt>
                <c:pt idx="7">
                  <c:v>0.06349206349206349</c:v>
                </c:pt>
                <c:pt idx="8">
                  <c:v>0.06349206349206349</c:v>
                </c:pt>
                <c:pt idx="9">
                  <c:v>0.06349206349206349</c:v>
                </c:pt>
                <c:pt idx="10">
                  <c:v>0.10158730158730159</c:v>
                </c:pt>
                <c:pt idx="11">
                  <c:v>0.06984126984126986</c:v>
                </c:pt>
                <c:pt idx="12">
                  <c:v>0.08253968253968254</c:v>
                </c:pt>
                <c:pt idx="13">
                  <c:v>0.06349206349206349</c:v>
                </c:pt>
                <c:pt idx="14">
                  <c:v>0.06349206349206349</c:v>
                </c:pt>
                <c:pt idx="15">
                  <c:v>0.06349206349206349</c:v>
                </c:pt>
                <c:pt idx="16">
                  <c:v>0.06349206349206349</c:v>
                </c:pt>
                <c:pt idx="17">
                  <c:v>0.06349206349206349</c:v>
                </c:pt>
                <c:pt idx="18">
                  <c:v>0.06349206349206349</c:v>
                </c:pt>
                <c:pt idx="19">
                  <c:v>0.06349206349206349</c:v>
                </c:pt>
                <c:pt idx="20">
                  <c:v>0.06349206349206349</c:v>
                </c:pt>
                <c:pt idx="21">
                  <c:v>0.06349206349206349</c:v>
                </c:pt>
                <c:pt idx="22">
                  <c:v>0.06349206349206349</c:v>
                </c:pt>
                <c:pt idx="23">
                  <c:v>0.06349206349206349</c:v>
                </c:pt>
                <c:pt idx="24">
                  <c:v>0.08253968253968254</c:v>
                </c:pt>
                <c:pt idx="26">
                  <c:v>0.24444444444444444</c:v>
                </c:pt>
                <c:pt idx="27">
                  <c:v>0.1746031746031746</c:v>
                </c:pt>
                <c:pt idx="28">
                  <c:v>0.07619047619047618</c:v>
                </c:pt>
                <c:pt idx="29">
                  <c:v>0.06349206349206349</c:v>
                </c:pt>
                <c:pt idx="30">
                  <c:v>0.24761904761904763</c:v>
                </c:pt>
                <c:pt idx="31">
                  <c:v>0.06349206349206349</c:v>
                </c:pt>
                <c:pt idx="32">
                  <c:v>0.06349206349206349</c:v>
                </c:pt>
                <c:pt idx="33">
                  <c:v>0.06349206349206349</c:v>
                </c:pt>
                <c:pt idx="34">
                  <c:v>0.06349206349206349</c:v>
                </c:pt>
                <c:pt idx="35">
                  <c:v>0.06349206349206349</c:v>
                </c:pt>
                <c:pt idx="36">
                  <c:v>0.07936507936507936</c:v>
                </c:pt>
                <c:pt idx="37">
                  <c:v>0.06666666666666665</c:v>
                </c:pt>
                <c:pt idx="38">
                  <c:v>0.06349206349206349</c:v>
                </c:pt>
                <c:pt idx="39">
                  <c:v>0.08888888888888889</c:v>
                </c:pt>
                <c:pt idx="40">
                  <c:v>0.06349206349206349</c:v>
                </c:pt>
                <c:pt idx="41">
                  <c:v>0.06349206349206349</c:v>
                </c:pt>
                <c:pt idx="42">
                  <c:v>0.06349206349206349</c:v>
                </c:pt>
                <c:pt idx="43">
                  <c:v>0.06349206349206349</c:v>
                </c:pt>
                <c:pt idx="44">
                  <c:v>0.06349206349206349</c:v>
                </c:pt>
                <c:pt idx="45">
                  <c:v>0.17609523809523808</c:v>
                </c:pt>
                <c:pt idx="46">
                  <c:v>0.06349206349206349</c:v>
                </c:pt>
                <c:pt idx="47">
                  <c:v>0.06349206349206349</c:v>
                </c:pt>
                <c:pt idx="48">
                  <c:v>0.06349206349206349</c:v>
                </c:pt>
                <c:pt idx="49">
                  <c:v>0.06349206349206349</c:v>
                </c:pt>
                <c:pt idx="50">
                  <c:v>0.06349206349206349</c:v>
                </c:pt>
                <c:pt idx="51">
                  <c:v>0.07463492063492062</c:v>
                </c:pt>
                <c:pt idx="52">
                  <c:v>0.06349206349206349</c:v>
                </c:pt>
                <c:pt idx="53">
                  <c:v>0.06349206349206349</c:v>
                </c:pt>
                <c:pt idx="54">
                  <c:v>0.06349206349206349</c:v>
                </c:pt>
                <c:pt idx="55">
                  <c:v>0.06349206349206349</c:v>
                </c:pt>
                <c:pt idx="56">
                  <c:v>0.06349206349206349</c:v>
                </c:pt>
                <c:pt idx="57">
                  <c:v>0.06349206349206349</c:v>
                </c:pt>
                <c:pt idx="58">
                  <c:v>0.06349206349206349</c:v>
                </c:pt>
                <c:pt idx="59">
                  <c:v>0.07901587301587301</c:v>
                </c:pt>
                <c:pt idx="60">
                  <c:v>0.08406349206349206</c:v>
                </c:pt>
              </c:numCache>
            </c:numRef>
          </c:val>
          <c:smooth val="0"/>
        </c:ser>
        <c:marker val="1"/>
        <c:axId val="29211336"/>
        <c:axId val="61575433"/>
      </c:lineChart>
      <c:dateAx>
        <c:axId val="2921133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575433"/>
        <c:crosses val="autoZero"/>
        <c:auto val="0"/>
        <c:baseTimeUnit val="days"/>
        <c:majorUnit val="12"/>
        <c:majorTimeUnit val="months"/>
        <c:minorUnit val="12"/>
        <c:minorTimeUnit val="months"/>
        <c:noMultiLvlLbl val="0"/>
      </c:dateAx>
      <c:valAx>
        <c:axId val="6157543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2921133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DOC</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data'!$Y$6:$Y$66</c:f>
              <c:numCache>
                <c:ptCount val="61"/>
                <c:pt idx="0">
                  <c:v>7.1</c:v>
                </c:pt>
                <c:pt idx="1">
                  <c:v>3.95</c:v>
                </c:pt>
                <c:pt idx="2">
                  <c:v>10.41</c:v>
                </c:pt>
                <c:pt idx="3">
                  <c:v>8.55</c:v>
                </c:pt>
                <c:pt idx="4">
                  <c:v>6.86</c:v>
                </c:pt>
                <c:pt idx="5">
                  <c:v>2.86</c:v>
                </c:pt>
                <c:pt idx="6">
                  <c:v>3.89</c:v>
                </c:pt>
                <c:pt idx="7">
                  <c:v>4.37</c:v>
                </c:pt>
                <c:pt idx="8">
                  <c:v>5.52</c:v>
                </c:pt>
                <c:pt idx="9">
                  <c:v>5.12</c:v>
                </c:pt>
                <c:pt idx="10">
                  <c:v>4.54</c:v>
                </c:pt>
                <c:pt idx="11">
                  <c:v>7.67</c:v>
                </c:pt>
                <c:pt idx="12">
                  <c:v>6.92</c:v>
                </c:pt>
                <c:pt idx="13">
                  <c:v>6.17</c:v>
                </c:pt>
                <c:pt idx="14">
                  <c:v>5.84</c:v>
                </c:pt>
                <c:pt idx="15">
                  <c:v>5.76</c:v>
                </c:pt>
                <c:pt idx="16">
                  <c:v>4.11</c:v>
                </c:pt>
                <c:pt idx="17">
                  <c:v>3.16</c:v>
                </c:pt>
                <c:pt idx="18">
                  <c:v>3.47</c:v>
                </c:pt>
                <c:pt idx="19">
                  <c:v>3.4</c:v>
                </c:pt>
                <c:pt idx="20">
                  <c:v>5.68</c:v>
                </c:pt>
                <c:pt idx="21">
                  <c:v>5.16</c:v>
                </c:pt>
                <c:pt idx="22">
                  <c:v>3.31</c:v>
                </c:pt>
                <c:pt idx="23">
                  <c:v>3.79</c:v>
                </c:pt>
                <c:pt idx="24">
                  <c:v>11.84</c:v>
                </c:pt>
                <c:pt idx="25">
                  <c:v>7.67</c:v>
                </c:pt>
                <c:pt idx="26">
                  <c:v>5.56</c:v>
                </c:pt>
                <c:pt idx="27">
                  <c:v>4.685</c:v>
                </c:pt>
                <c:pt idx="28">
                  <c:v>3.388</c:v>
                </c:pt>
                <c:pt idx="29">
                  <c:v>4.899</c:v>
                </c:pt>
                <c:pt idx="30">
                  <c:v>1.982</c:v>
                </c:pt>
                <c:pt idx="31">
                  <c:v>5.394</c:v>
                </c:pt>
                <c:pt idx="32">
                  <c:v>5.205</c:v>
                </c:pt>
                <c:pt idx="33">
                  <c:v>4.832</c:v>
                </c:pt>
                <c:pt idx="34">
                  <c:v>6.481</c:v>
                </c:pt>
                <c:pt idx="35">
                  <c:v>6.233</c:v>
                </c:pt>
                <c:pt idx="36">
                  <c:v>5.42</c:v>
                </c:pt>
                <c:pt idx="37">
                  <c:v>7.074</c:v>
                </c:pt>
                <c:pt idx="38">
                  <c:v>4.372</c:v>
                </c:pt>
                <c:pt idx="39">
                  <c:v>6.532</c:v>
                </c:pt>
                <c:pt idx="40">
                  <c:v>4.02019892804</c:v>
                </c:pt>
                <c:pt idx="41">
                  <c:v>7.0967892193856</c:v>
                </c:pt>
                <c:pt idx="42">
                  <c:v>7.5015388597795996</c:v>
                </c:pt>
                <c:pt idx="43">
                  <c:v>5.8841724977215994</c:v>
                </c:pt>
                <c:pt idx="44">
                  <c:v>7.941531556249998</c:v>
                </c:pt>
                <c:pt idx="45">
                  <c:v>4.9775638551184</c:v>
                </c:pt>
                <c:pt idx="46">
                  <c:v>4.563120940384399</c:v>
                </c:pt>
                <c:pt idx="47">
                  <c:v>3.9040962667364</c:v>
                </c:pt>
                <c:pt idx="48">
                  <c:v>7.4345912387344</c:v>
                </c:pt>
                <c:pt idx="49">
                  <c:v>10.672148049888</c:v>
                </c:pt>
                <c:pt idx="50">
                  <c:v>5.8128302743364</c:v>
                </c:pt>
                <c:pt idx="51">
                  <c:v>6.95</c:v>
                </c:pt>
                <c:pt idx="52">
                  <c:v>5.960966452601001</c:v>
                </c:pt>
                <c:pt idx="53">
                  <c:v>5.8358351062760905</c:v>
                </c:pt>
                <c:pt idx="54">
                  <c:v>5.8557557183516105</c:v>
                </c:pt>
                <c:pt idx="55">
                  <c:v>2.8588126858890006</c:v>
                </c:pt>
                <c:pt idx="56">
                  <c:v>4.584368686670761</c:v>
                </c:pt>
                <c:pt idx="57">
                  <c:v>5.513957588490241</c:v>
                </c:pt>
                <c:pt idx="58">
                  <c:v>5.8473829146291605</c:v>
                </c:pt>
                <c:pt idx="59">
                  <c:v>4.02983565025024</c:v>
                </c:pt>
                <c:pt idx="60">
                  <c:v>6.121518619243361</c:v>
                </c:pt>
              </c:numCache>
            </c:numRef>
          </c:val>
          <c:smooth val="0"/>
        </c:ser>
        <c:marker val="1"/>
        <c:axId val="17307986"/>
        <c:axId val="21554147"/>
      </c:lineChart>
      <c:dateAx>
        <c:axId val="1730798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554147"/>
        <c:crosses val="autoZero"/>
        <c:auto val="0"/>
        <c:baseTimeUnit val="days"/>
        <c:majorUnit val="12"/>
        <c:majorTimeUnit val="months"/>
        <c:minorUnit val="12"/>
        <c:minorTimeUnit val="months"/>
        <c:noMultiLvlLbl val="0"/>
      </c:dateAx>
      <c:valAx>
        <c:axId val="2155414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mgl</a:t>
                </a:r>
                <a:r>
                  <a:rPr lang="en-US" cap="none" sz="1075" b="1" i="0" u="none" baseline="30000">
                    <a:solidFill>
                      <a:srgbClr val="000000"/>
                    </a:solidFill>
                    <a:latin typeface="Arial"/>
                    <a:ea typeface="Arial"/>
                    <a:cs typeface="Arial"/>
                  </a:rPr>
                  <a:t>-1</a:t>
                </a:r>
              </a:p>
            </c:rich>
          </c:tx>
          <c:layout>
            <c:manualLayout>
              <c:xMode val="factor"/>
              <c:yMode val="factor"/>
              <c:x val="-0.003"/>
              <c:y val="-0.00225"/>
            </c:manualLayout>
          </c:layout>
          <c:overlay val="0"/>
          <c:spPr>
            <a:noFill/>
            <a:ln>
              <a:noFill/>
            </a:ln>
          </c:spPr>
        </c:title>
        <c:delete val="0"/>
        <c:numFmt formatCode="0" sourceLinked="0"/>
        <c:majorTickMark val="out"/>
        <c:minorTickMark val="none"/>
        <c:tickLblPos val="nextTo"/>
        <c:spPr>
          <a:ln w="3175">
            <a:solidFill>
              <a:srgbClr val="000000"/>
            </a:solidFill>
          </a:ln>
        </c:spPr>
        <c:crossAx val="1730798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 Borehole 25
Fe</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'Borehole 25 data'!$B$6:$B$66</c:f>
              <c:strCache>
                <c:ptCount val="61"/>
                <c:pt idx="0">
                  <c:v>34949</c:v>
                </c:pt>
                <c:pt idx="1">
                  <c:v>34952</c:v>
                </c:pt>
                <c:pt idx="2">
                  <c:v>34963</c:v>
                </c:pt>
                <c:pt idx="3">
                  <c:v>34970</c:v>
                </c:pt>
                <c:pt idx="4">
                  <c:v>34977</c:v>
                </c:pt>
                <c:pt idx="5">
                  <c:v>34984</c:v>
                </c:pt>
                <c:pt idx="6">
                  <c:v>34991</c:v>
                </c:pt>
                <c:pt idx="7">
                  <c:v>34998</c:v>
                </c:pt>
                <c:pt idx="8">
                  <c:v>35005</c:v>
                </c:pt>
                <c:pt idx="9">
                  <c:v>35012</c:v>
                </c:pt>
                <c:pt idx="10">
                  <c:v>35019</c:v>
                </c:pt>
                <c:pt idx="11">
                  <c:v>35026</c:v>
                </c:pt>
                <c:pt idx="12">
                  <c:v>35033</c:v>
                </c:pt>
                <c:pt idx="13">
                  <c:v>35040</c:v>
                </c:pt>
                <c:pt idx="14">
                  <c:v>35047</c:v>
                </c:pt>
                <c:pt idx="15">
                  <c:v>35068</c:v>
                </c:pt>
                <c:pt idx="16">
                  <c:v>35075</c:v>
                </c:pt>
                <c:pt idx="17">
                  <c:v>35082</c:v>
                </c:pt>
                <c:pt idx="18">
                  <c:v>35089</c:v>
                </c:pt>
                <c:pt idx="19">
                  <c:v>35110</c:v>
                </c:pt>
                <c:pt idx="20">
                  <c:v>35131</c:v>
                </c:pt>
                <c:pt idx="21">
                  <c:v>35166</c:v>
                </c:pt>
                <c:pt idx="22">
                  <c:v>35173</c:v>
                </c:pt>
                <c:pt idx="23">
                  <c:v>35180</c:v>
                </c:pt>
                <c:pt idx="24">
                  <c:v>35369</c:v>
                </c:pt>
                <c:pt idx="25">
                  <c:v>35404</c:v>
                </c:pt>
                <c:pt idx="26">
                  <c:v>35411</c:v>
                </c:pt>
                <c:pt idx="27">
                  <c:v>35474</c:v>
                </c:pt>
                <c:pt idx="28">
                  <c:v>35481</c:v>
                </c:pt>
                <c:pt idx="29">
                  <c:v>35488</c:v>
                </c:pt>
                <c:pt idx="30">
                  <c:v>35494</c:v>
                </c:pt>
                <c:pt idx="31">
                  <c:v>35501</c:v>
                </c:pt>
                <c:pt idx="32">
                  <c:v>35509</c:v>
                </c:pt>
                <c:pt idx="33">
                  <c:v>35515</c:v>
                </c:pt>
                <c:pt idx="34">
                  <c:v>35558</c:v>
                </c:pt>
                <c:pt idx="35">
                  <c:v>35565</c:v>
                </c:pt>
                <c:pt idx="36">
                  <c:v>35572</c:v>
                </c:pt>
                <c:pt idx="37">
                  <c:v>35607</c:v>
                </c:pt>
                <c:pt idx="38">
                  <c:v>35614</c:v>
                </c:pt>
                <c:pt idx="39">
                  <c:v>35621</c:v>
                </c:pt>
                <c:pt idx="40">
                  <c:v>35754</c:v>
                </c:pt>
                <c:pt idx="41">
                  <c:v>35761</c:v>
                </c:pt>
                <c:pt idx="42">
                  <c:v>35768</c:v>
                </c:pt>
                <c:pt idx="43">
                  <c:v>35775</c:v>
                </c:pt>
                <c:pt idx="44">
                  <c:v>35782</c:v>
                </c:pt>
                <c:pt idx="45">
                  <c:v>35803</c:v>
                </c:pt>
                <c:pt idx="46">
                  <c:v>35810</c:v>
                </c:pt>
                <c:pt idx="47">
                  <c:v>35817</c:v>
                </c:pt>
                <c:pt idx="48">
                  <c:v>35824</c:v>
                </c:pt>
                <c:pt idx="49">
                  <c:v>35831</c:v>
                </c:pt>
                <c:pt idx="50">
                  <c:v>35838</c:v>
                </c:pt>
                <c:pt idx="51">
                  <c:v>35859</c:v>
                </c:pt>
                <c:pt idx="52">
                  <c:v>35866</c:v>
                </c:pt>
                <c:pt idx="53">
                  <c:v>35873</c:v>
                </c:pt>
                <c:pt idx="54">
                  <c:v>35880</c:v>
                </c:pt>
                <c:pt idx="55">
                  <c:v>35908</c:v>
                </c:pt>
                <c:pt idx="56">
                  <c:v>35915</c:v>
                </c:pt>
                <c:pt idx="57">
                  <c:v>35922</c:v>
                </c:pt>
                <c:pt idx="58">
                  <c:v>35929</c:v>
                </c:pt>
                <c:pt idx="59">
                  <c:v>35957</c:v>
                </c:pt>
                <c:pt idx="60">
                  <c:v>35964</c:v>
                </c:pt>
              </c:strCache>
            </c:strRef>
          </c:cat>
          <c:val>
            <c:numRef>
              <c:f>'Borehole 25 data'!$AA$6:$AA$66</c:f>
              <c:numCache>
                <c:ptCount val="61"/>
                <c:pt idx="0">
                  <c:v>1.5714285714285712</c:v>
                </c:pt>
                <c:pt idx="1">
                  <c:v>19.92857142857143</c:v>
                </c:pt>
                <c:pt idx="3">
                  <c:v>8.892857142857144</c:v>
                </c:pt>
                <c:pt idx="4">
                  <c:v>16.785714285714285</c:v>
                </c:pt>
                <c:pt idx="5">
                  <c:v>39.464285714285715</c:v>
                </c:pt>
                <c:pt idx="6">
                  <c:v>41.357142857142854</c:v>
                </c:pt>
                <c:pt idx="7">
                  <c:v>29.07142857142857</c:v>
                </c:pt>
                <c:pt idx="8">
                  <c:v>19.78571428571429</c:v>
                </c:pt>
                <c:pt idx="9">
                  <c:v>13</c:v>
                </c:pt>
                <c:pt idx="10">
                  <c:v>5.285714285714285</c:v>
                </c:pt>
                <c:pt idx="11">
                  <c:v>2.142857142857143</c:v>
                </c:pt>
                <c:pt idx="12">
                  <c:v>2.4642857142857144</c:v>
                </c:pt>
                <c:pt idx="13">
                  <c:v>1.6821428571428574</c:v>
                </c:pt>
                <c:pt idx="14">
                  <c:v>2.0357142857142856</c:v>
                </c:pt>
                <c:pt idx="15">
                  <c:v>1.4785714285714284</c:v>
                </c:pt>
                <c:pt idx="16">
                  <c:v>0.9535714285714286</c:v>
                </c:pt>
                <c:pt idx="17">
                  <c:v>1.6749999999999998</c:v>
                </c:pt>
                <c:pt idx="18">
                  <c:v>1.4642857142857144</c:v>
                </c:pt>
                <c:pt idx="19">
                  <c:v>2.0357142857142856</c:v>
                </c:pt>
                <c:pt idx="20">
                  <c:v>2.0357142857142856</c:v>
                </c:pt>
                <c:pt idx="21">
                  <c:v>1.582142857142857</c:v>
                </c:pt>
                <c:pt idx="22">
                  <c:v>3.9642857142857144</c:v>
                </c:pt>
                <c:pt idx="23">
                  <c:v>7.035714285714286</c:v>
                </c:pt>
                <c:pt idx="24">
                  <c:v>26.25</c:v>
                </c:pt>
                <c:pt idx="25">
                  <c:v>4.035714285714286</c:v>
                </c:pt>
                <c:pt idx="26">
                  <c:v>3.7142857142857144</c:v>
                </c:pt>
                <c:pt idx="27">
                  <c:v>2</c:v>
                </c:pt>
                <c:pt idx="28">
                  <c:v>1.6678571428571427</c:v>
                </c:pt>
                <c:pt idx="29">
                  <c:v>1.5857142857142859</c:v>
                </c:pt>
                <c:pt idx="30">
                  <c:v>3.4642857142857144</c:v>
                </c:pt>
                <c:pt idx="31">
                  <c:v>1.6892857142857143</c:v>
                </c:pt>
                <c:pt idx="32">
                  <c:v>2.3214285714285716</c:v>
                </c:pt>
                <c:pt idx="33">
                  <c:v>4.357142857142857</c:v>
                </c:pt>
                <c:pt idx="34">
                  <c:v>23.964285714285715</c:v>
                </c:pt>
                <c:pt idx="35">
                  <c:v>16.96428571428571</c:v>
                </c:pt>
                <c:pt idx="36">
                  <c:v>15.642857142857142</c:v>
                </c:pt>
                <c:pt idx="37">
                  <c:v>12.607142857142856</c:v>
                </c:pt>
                <c:pt idx="38">
                  <c:v>26.357142857142858</c:v>
                </c:pt>
                <c:pt idx="39">
                  <c:v>25.28571428571428</c:v>
                </c:pt>
                <c:pt idx="40">
                  <c:v>85.85714285714286</c:v>
                </c:pt>
                <c:pt idx="41">
                  <c:v>61.32142857142858</c:v>
                </c:pt>
                <c:pt idx="42">
                  <c:v>51.42857142857143</c:v>
                </c:pt>
                <c:pt idx="43">
                  <c:v>71.28571428571429</c:v>
                </c:pt>
                <c:pt idx="44">
                  <c:v>54.607142857142854</c:v>
                </c:pt>
                <c:pt idx="45">
                  <c:v>35.160714285714285</c:v>
                </c:pt>
                <c:pt idx="46">
                  <c:v>28.217857142857145</c:v>
                </c:pt>
                <c:pt idx="47">
                  <c:v>21.77857142857143</c:v>
                </c:pt>
                <c:pt idx="48">
                  <c:v>8.196428571428571</c:v>
                </c:pt>
                <c:pt idx="49">
                  <c:v>5.639285714285715</c:v>
                </c:pt>
                <c:pt idx="50">
                  <c:v>10.814285714285715</c:v>
                </c:pt>
                <c:pt idx="51">
                  <c:v>8.72857142857143</c:v>
                </c:pt>
                <c:pt idx="52">
                  <c:v>8.325000000000001</c:v>
                </c:pt>
                <c:pt idx="53">
                  <c:v>4.6535714285714285</c:v>
                </c:pt>
                <c:pt idx="54">
                  <c:v>4.953571428571427</c:v>
                </c:pt>
                <c:pt idx="55">
                  <c:v>9.332142857142857</c:v>
                </c:pt>
                <c:pt idx="56">
                  <c:v>8.92142857142857</c:v>
                </c:pt>
                <c:pt idx="57">
                  <c:v>6.5928571428571425</c:v>
                </c:pt>
                <c:pt idx="58">
                  <c:v>8.57857142857143</c:v>
                </c:pt>
                <c:pt idx="59">
                  <c:v>21.971428571428568</c:v>
                </c:pt>
                <c:pt idx="60">
                  <c:v>19.667857142857144</c:v>
                </c:pt>
              </c:numCache>
            </c:numRef>
          </c:val>
          <c:smooth val="0"/>
        </c:ser>
        <c:marker val="1"/>
        <c:axId val="59769596"/>
        <c:axId val="1055453"/>
      </c:lineChart>
      <c:dateAx>
        <c:axId val="59769596"/>
        <c:scaling>
          <c:orientation val="minMax"/>
          <c:max val="36161"/>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055453"/>
        <c:crosses val="autoZero"/>
        <c:auto val="0"/>
        <c:baseTimeUnit val="days"/>
        <c:majorUnit val="12"/>
        <c:majorTimeUnit val="months"/>
        <c:minorUnit val="12"/>
        <c:minorTimeUnit val="months"/>
        <c:noMultiLvlLbl val="0"/>
      </c:dateAx>
      <c:valAx>
        <c:axId val="105545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976959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4"/>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3"/>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8"/>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E80"/>
  <sheetViews>
    <sheetView zoomScalePageLayoutView="0" workbookViewId="0" topLeftCell="A1">
      <selection activeCell="AB17" sqref="AB17"/>
    </sheetView>
  </sheetViews>
  <sheetFormatPr defaultColWidth="9.140625" defaultRowHeight="12.75"/>
  <cols>
    <col min="1" max="1" width="13.28125" style="0" customWidth="1"/>
    <col min="2" max="2" width="9.7109375" style="0" customWidth="1"/>
    <col min="3" max="3" width="12.8515625" style="41" bestFit="1" customWidth="1"/>
    <col min="7" max="8" width="9.140625" style="44" customWidth="1"/>
    <col min="26" max="26" width="11.421875" style="0" bestFit="1" customWidth="1"/>
    <col min="44" max="44" width="12.8515625" style="0" bestFit="1" customWidth="1"/>
    <col min="45" max="45" width="12.8515625" style="0" customWidth="1"/>
    <col min="46" max="47" width="12.28125" style="0" bestFit="1" customWidth="1"/>
    <col min="48" max="48" width="9.421875" style="0" bestFit="1" customWidth="1"/>
  </cols>
  <sheetData>
    <row r="1" spans="1:12" ht="15">
      <c r="A1" s="7" t="s">
        <v>35</v>
      </c>
      <c r="D1" s="9" t="s">
        <v>33</v>
      </c>
      <c r="E1" s="42"/>
      <c r="F1" s="42"/>
      <c r="G1" s="43"/>
      <c r="H1" s="43"/>
      <c r="I1" s="42"/>
      <c r="J1" s="42"/>
      <c r="K1" s="42"/>
      <c r="L1" s="42"/>
    </row>
    <row r="2" spans="1:7" ht="12.75">
      <c r="A2" s="1" t="s">
        <v>36</v>
      </c>
      <c r="E2" s="3"/>
      <c r="G2" s="2" t="s">
        <v>27</v>
      </c>
    </row>
    <row r="3" spans="1:50" s="24" customFormat="1" ht="12.75">
      <c r="A3" s="24" t="s">
        <v>20</v>
      </c>
      <c r="B3" s="23" t="s">
        <v>21</v>
      </c>
      <c r="C3" s="45" t="s">
        <v>37</v>
      </c>
      <c r="D3" s="46" t="s">
        <v>38</v>
      </c>
      <c r="E3" s="47" t="s">
        <v>0</v>
      </c>
      <c r="F3" s="47" t="s">
        <v>1</v>
      </c>
      <c r="G3" s="47" t="s">
        <v>2</v>
      </c>
      <c r="H3" s="47" t="s">
        <v>3</v>
      </c>
      <c r="I3" s="47" t="s">
        <v>4</v>
      </c>
      <c r="J3" s="47" t="s">
        <v>5</v>
      </c>
      <c r="K3" s="47" t="s">
        <v>6</v>
      </c>
      <c r="L3" s="47" t="s">
        <v>7</v>
      </c>
      <c r="M3" s="47" t="s">
        <v>8</v>
      </c>
      <c r="N3" s="47" t="s">
        <v>9</v>
      </c>
      <c r="O3" s="47" t="s">
        <v>10</v>
      </c>
      <c r="P3" s="47" t="s">
        <v>11</v>
      </c>
      <c r="Q3" s="47" t="s">
        <v>12</v>
      </c>
      <c r="R3" s="47" t="s">
        <v>13</v>
      </c>
      <c r="S3" s="47" t="s">
        <v>14</v>
      </c>
      <c r="T3" s="47" t="s">
        <v>15</v>
      </c>
      <c r="U3" s="47" t="s">
        <v>16</v>
      </c>
      <c r="V3" s="47" t="s">
        <v>17</v>
      </c>
      <c r="W3" s="47" t="s">
        <v>18</v>
      </c>
      <c r="X3" s="47" t="s">
        <v>19</v>
      </c>
      <c r="Y3" s="47" t="s">
        <v>39</v>
      </c>
      <c r="Z3" s="47" t="s">
        <v>34</v>
      </c>
      <c r="AA3" s="47" t="s">
        <v>0</v>
      </c>
      <c r="AB3" s="47" t="s">
        <v>1</v>
      </c>
      <c r="AC3" s="47" t="s">
        <v>2</v>
      </c>
      <c r="AD3" s="47" t="s">
        <v>3</v>
      </c>
      <c r="AE3" s="47" t="s">
        <v>4</v>
      </c>
      <c r="AF3" s="47" t="s">
        <v>5</v>
      </c>
      <c r="AG3" s="47" t="s">
        <v>6</v>
      </c>
      <c r="AH3" s="47" t="s">
        <v>7</v>
      </c>
      <c r="AI3" s="47" t="s">
        <v>8</v>
      </c>
      <c r="AJ3" s="47" t="s">
        <v>9</v>
      </c>
      <c r="AK3" s="47" t="s">
        <v>10</v>
      </c>
      <c r="AL3" s="47" t="s">
        <v>11</v>
      </c>
      <c r="AM3" s="47" t="s">
        <v>12</v>
      </c>
      <c r="AN3" s="47" t="s">
        <v>16</v>
      </c>
      <c r="AO3" s="47" t="s">
        <v>17</v>
      </c>
      <c r="AP3" s="47" t="s">
        <v>18</v>
      </c>
      <c r="AQ3" s="47" t="s">
        <v>19</v>
      </c>
      <c r="AR3" s="47" t="s">
        <v>23</v>
      </c>
      <c r="AS3" s="47" t="s">
        <v>34</v>
      </c>
      <c r="AT3" s="48" t="s">
        <v>28</v>
      </c>
      <c r="AU3" s="48" t="s">
        <v>29</v>
      </c>
      <c r="AV3" s="49" t="s">
        <v>30</v>
      </c>
      <c r="AW3" s="13" t="s">
        <v>31</v>
      </c>
      <c r="AX3" s="13" t="s">
        <v>32</v>
      </c>
    </row>
    <row r="4" spans="2:45" s="24" customFormat="1" ht="14.25">
      <c r="B4" s="31"/>
      <c r="C4" s="45"/>
      <c r="D4" s="46"/>
      <c r="E4" s="47" t="s">
        <v>40</v>
      </c>
      <c r="F4" s="47" t="s">
        <v>40</v>
      </c>
      <c r="G4" s="47" t="s">
        <v>41</v>
      </c>
      <c r="H4" s="47" t="s">
        <v>41</v>
      </c>
      <c r="I4" s="47" t="s">
        <v>42</v>
      </c>
      <c r="J4" s="47" t="s">
        <v>42</v>
      </c>
      <c r="K4" s="47" t="s">
        <v>42</v>
      </c>
      <c r="L4" s="47" t="s">
        <v>42</v>
      </c>
      <c r="M4" s="47" t="s">
        <v>42</v>
      </c>
      <c r="N4" s="47" t="s">
        <v>42</v>
      </c>
      <c r="O4" s="47" t="s">
        <v>42</v>
      </c>
      <c r="P4" s="47" t="s">
        <v>42</v>
      </c>
      <c r="Q4" s="47" t="s">
        <v>42</v>
      </c>
      <c r="R4" s="50"/>
      <c r="S4" s="47" t="s">
        <v>22</v>
      </c>
      <c r="T4" s="5" t="s">
        <v>119</v>
      </c>
      <c r="U4" s="47" t="s">
        <v>42</v>
      </c>
      <c r="V4" s="47" t="s">
        <v>42</v>
      </c>
      <c r="W4" s="47" t="s">
        <v>42</v>
      </c>
      <c r="X4" s="47" t="s">
        <v>42</v>
      </c>
      <c r="Y4" s="47" t="s">
        <v>42</v>
      </c>
      <c r="Z4" s="47" t="s">
        <v>42</v>
      </c>
      <c r="AA4" s="24" t="s">
        <v>24</v>
      </c>
      <c r="AB4" s="24" t="s">
        <v>24</v>
      </c>
      <c r="AC4" s="24" t="s">
        <v>26</v>
      </c>
      <c r="AD4" s="24" t="s">
        <v>26</v>
      </c>
      <c r="AE4" s="24" t="s">
        <v>26</v>
      </c>
      <c r="AF4" s="24" t="s">
        <v>26</v>
      </c>
      <c r="AG4" s="24" t="s">
        <v>26</v>
      </c>
      <c r="AH4" s="24" t="s">
        <v>26</v>
      </c>
      <c r="AI4" s="24" t="s">
        <v>26</v>
      </c>
      <c r="AJ4" s="24" t="s">
        <v>26</v>
      </c>
      <c r="AK4" s="24" t="s">
        <v>26</v>
      </c>
      <c r="AL4" s="24" t="s">
        <v>26</v>
      </c>
      <c r="AM4" s="24" t="s">
        <v>26</v>
      </c>
      <c r="AN4" s="24" t="s">
        <v>26</v>
      </c>
      <c r="AO4" s="24" t="s">
        <v>26</v>
      </c>
      <c r="AP4" s="24" t="s">
        <v>26</v>
      </c>
      <c r="AQ4" s="24" t="s">
        <v>26</v>
      </c>
      <c r="AR4" s="24" t="s">
        <v>26</v>
      </c>
      <c r="AS4" s="24" t="s">
        <v>26</v>
      </c>
    </row>
    <row r="5" spans="1:43" s="5" customFormat="1" ht="12.75">
      <c r="A5" s="10" t="s">
        <v>25</v>
      </c>
      <c r="B5" s="11"/>
      <c r="C5" s="11" t="s">
        <v>43</v>
      </c>
      <c r="D5" s="11"/>
      <c r="E5" s="11">
        <v>0.006</v>
      </c>
      <c r="F5" s="11">
        <v>0.002</v>
      </c>
      <c r="G5" s="11">
        <v>0.02</v>
      </c>
      <c r="H5" s="11">
        <v>0.03</v>
      </c>
      <c r="I5" s="11">
        <v>0.01</v>
      </c>
      <c r="J5" s="11">
        <v>0.025</v>
      </c>
      <c r="K5" s="11">
        <v>0.005</v>
      </c>
      <c r="L5" s="12">
        <v>0.1</v>
      </c>
      <c r="M5" s="11">
        <v>0.01</v>
      </c>
      <c r="N5" s="11">
        <v>0.03</v>
      </c>
      <c r="O5" s="11">
        <v>0.01</v>
      </c>
      <c r="P5" s="11">
        <v>0.05</v>
      </c>
      <c r="Q5" s="11">
        <v>0.4</v>
      </c>
      <c r="R5" s="32"/>
      <c r="S5" s="51"/>
      <c r="T5" s="51"/>
      <c r="U5" s="11">
        <v>0.05</v>
      </c>
      <c r="V5" s="11">
        <v>0.07</v>
      </c>
      <c r="W5" s="11">
        <v>0.002</v>
      </c>
      <c r="X5" s="11">
        <v>0.002</v>
      </c>
      <c r="Y5" s="11">
        <v>0.5</v>
      </c>
      <c r="Z5" s="51"/>
      <c r="AA5" s="6"/>
      <c r="AB5" s="6"/>
      <c r="AC5" s="6"/>
      <c r="AD5" s="6"/>
      <c r="AE5" s="6"/>
      <c r="AF5" s="6"/>
      <c r="AG5" s="6"/>
      <c r="AH5" s="6"/>
      <c r="AI5" s="6"/>
      <c r="AJ5" s="6"/>
      <c r="AK5" s="6"/>
      <c r="AL5" s="6"/>
      <c r="AM5" s="6"/>
      <c r="AN5" s="6"/>
      <c r="AO5" s="6"/>
      <c r="AP5" s="6"/>
      <c r="AQ5" s="6"/>
    </row>
    <row r="6" spans="1:50" s="44" customFormat="1" ht="12.75">
      <c r="A6" s="29" t="s">
        <v>44</v>
      </c>
      <c r="B6" s="52">
        <v>34949</v>
      </c>
      <c r="C6" s="33">
        <v>162</v>
      </c>
      <c r="D6" s="53">
        <v>517253</v>
      </c>
      <c r="E6" s="54">
        <v>0.044</v>
      </c>
      <c r="F6" s="54">
        <v>0.065</v>
      </c>
      <c r="G6" s="54">
        <v>0.02</v>
      </c>
      <c r="H6" s="54">
        <v>0.5</v>
      </c>
      <c r="I6" s="54">
        <v>0.243</v>
      </c>
      <c r="J6" s="54">
        <v>0.102</v>
      </c>
      <c r="K6" s="54">
        <v>0.023</v>
      </c>
      <c r="L6" s="54">
        <v>1.92</v>
      </c>
      <c r="M6" s="54">
        <v>1.28</v>
      </c>
      <c r="N6" s="54">
        <v>0.3</v>
      </c>
      <c r="O6" s="54">
        <v>1.19</v>
      </c>
      <c r="P6" s="54">
        <v>0.64</v>
      </c>
      <c r="Q6" s="54">
        <v>2.52</v>
      </c>
      <c r="R6" s="29">
        <v>6.81</v>
      </c>
      <c r="S6" s="53">
        <v>13</v>
      </c>
      <c r="T6" s="53">
        <v>48</v>
      </c>
      <c r="U6" s="29">
        <v>0.0683</v>
      </c>
      <c r="V6" s="29">
        <v>0.8098</v>
      </c>
      <c r="W6" s="55"/>
      <c r="X6" s="29">
        <v>12.1937</v>
      </c>
      <c r="Y6" s="56">
        <v>7.1</v>
      </c>
      <c r="Z6" s="56">
        <f>I6+J6</f>
        <v>0.345</v>
      </c>
      <c r="AA6" s="57">
        <f>$E6/56*2*1000</f>
        <v>1.5714285714285712</v>
      </c>
      <c r="AB6" s="57">
        <f>$F6/55*2*1000</f>
        <v>2.3636363636363638</v>
      </c>
      <c r="AC6" s="57">
        <f>$G6/27*3*1000</f>
        <v>2.2222222222222223</v>
      </c>
      <c r="AD6" s="57">
        <f>$H6/28*4*1000</f>
        <v>71.42857142857143</v>
      </c>
      <c r="AE6" s="57">
        <f>$I6/14*1*1000</f>
        <v>17.357142857142854</v>
      </c>
      <c r="AF6" s="57">
        <f>$J6/14*1*1000</f>
        <v>7.285714285714285</v>
      </c>
      <c r="AG6" s="57">
        <f>$K6/31*3*1000</f>
        <v>2.225806451612903</v>
      </c>
      <c r="AH6" s="57">
        <f>$L6/39*1*1000</f>
        <v>49.23076923076923</v>
      </c>
      <c r="AI6" s="57">
        <f>$M6/40*2*1000</f>
        <v>64</v>
      </c>
      <c r="AJ6" s="57">
        <f>$N6/24*2*1000</f>
        <v>24.999999999999996</v>
      </c>
      <c r="AK6" s="57">
        <f>$O6/23*1*1000</f>
        <v>51.73913043478261</v>
      </c>
      <c r="AL6" s="57">
        <f>$P6/32*2*1000</f>
        <v>40</v>
      </c>
      <c r="AM6" s="57">
        <f>$Q6/35*1*1000</f>
        <v>72</v>
      </c>
      <c r="AN6" s="57">
        <f>$U6/31*3*1000</f>
        <v>6.609677419354838</v>
      </c>
      <c r="AO6" s="57">
        <f>$V6/32*2*1000</f>
        <v>50.6125</v>
      </c>
      <c r="AP6" s="58"/>
      <c r="AQ6" s="57">
        <f>$X6/65*2*1000</f>
        <v>375.1907692307692</v>
      </c>
      <c r="AR6" s="28">
        <f>SUM(10^(6-R6))</f>
        <v>0.15488166189124825</v>
      </c>
      <c r="AS6" s="28">
        <f>AE6+AF6</f>
        <v>24.64285714285714</v>
      </c>
      <c r="AT6" s="25">
        <f>AE6+AH6+AI6+AJ6+AK6</f>
        <v>207.32704252269468</v>
      </c>
      <c r="AU6" s="25">
        <f>AF6+AL6+AM6</f>
        <v>119.28571428571428</v>
      </c>
      <c r="AV6" s="59">
        <f>AT6/AU6</f>
        <v>1.738071015160315</v>
      </c>
      <c r="AW6" s="26">
        <f>(AH6+AI6+AJ6+AK6)-(AF6+AL6+AM6)</f>
        <v>70.68418537983757</v>
      </c>
      <c r="AX6" s="60">
        <f>AK6/AM6</f>
        <v>0.7185990338164251</v>
      </c>
    </row>
    <row r="7" spans="1:50" s="44" customFormat="1" ht="12.75">
      <c r="A7" s="29" t="s">
        <v>45</v>
      </c>
      <c r="B7" s="52">
        <v>34952</v>
      </c>
      <c r="C7" s="53">
        <v>161</v>
      </c>
      <c r="D7" s="53">
        <v>517254</v>
      </c>
      <c r="E7" s="54">
        <v>0.558</v>
      </c>
      <c r="F7" s="54">
        <v>0.068</v>
      </c>
      <c r="G7" s="54">
        <v>0.0252</v>
      </c>
      <c r="H7" s="54">
        <v>1.38</v>
      </c>
      <c r="I7" s="54">
        <v>0.161</v>
      </c>
      <c r="J7" s="54">
        <v>0.065</v>
      </c>
      <c r="K7" s="54">
        <v>0.019</v>
      </c>
      <c r="L7" s="54">
        <v>0.52</v>
      </c>
      <c r="M7" s="54">
        <v>0.97</v>
      </c>
      <c r="N7" s="54">
        <v>0.28</v>
      </c>
      <c r="O7" s="54">
        <v>1.74</v>
      </c>
      <c r="P7" s="54">
        <v>0.4</v>
      </c>
      <c r="Q7" s="54">
        <v>2.74</v>
      </c>
      <c r="R7" s="29">
        <v>7.03</v>
      </c>
      <c r="S7" s="53">
        <v>13</v>
      </c>
      <c r="T7" s="53">
        <v>35</v>
      </c>
      <c r="U7" s="6">
        <v>0.05</v>
      </c>
      <c r="V7" s="29">
        <v>0.3748</v>
      </c>
      <c r="W7" s="54">
        <v>0.0037</v>
      </c>
      <c r="X7" s="29">
        <v>10.8144</v>
      </c>
      <c r="Y7" s="56">
        <v>3.95</v>
      </c>
      <c r="Z7" s="56">
        <f aca="true" t="shared" si="0" ref="Z7:Z65">I7+J7</f>
        <v>0.226</v>
      </c>
      <c r="AA7" s="57">
        <f aca="true" t="shared" si="1" ref="AA7:AA66">$E7/56*2*1000</f>
        <v>19.92857142857143</v>
      </c>
      <c r="AB7" s="57">
        <f aca="true" t="shared" si="2" ref="AB7:AB66">$F7/55*2*1000</f>
        <v>2.4727272727272727</v>
      </c>
      <c r="AC7" s="57">
        <f aca="true" t="shared" si="3" ref="AC7:AC66">$G7/27*3*1000</f>
        <v>2.8</v>
      </c>
      <c r="AD7" s="57">
        <f aca="true" t="shared" si="4" ref="AD7:AD66">$H7/28*4*1000</f>
        <v>197.1428571428571</v>
      </c>
      <c r="AE7" s="57">
        <f aca="true" t="shared" si="5" ref="AE7:AE65">$I7/14*1*1000</f>
        <v>11.5</v>
      </c>
      <c r="AF7" s="57">
        <f aca="true" t="shared" si="6" ref="AF7:AF66">$J7/14*1*1000</f>
        <v>4.642857142857143</v>
      </c>
      <c r="AG7" s="57">
        <f aca="true" t="shared" si="7" ref="AG7:AG66">$K7/31*3*1000</f>
        <v>1.8387096774193548</v>
      </c>
      <c r="AH7" s="57">
        <f aca="true" t="shared" si="8" ref="AH7:AH66">$L7/39*1*1000</f>
        <v>13.333333333333334</v>
      </c>
      <c r="AI7" s="57">
        <f aca="true" t="shared" si="9" ref="AI7:AI66">$M7/40*2*1000</f>
        <v>48.5</v>
      </c>
      <c r="AJ7" s="57">
        <f aca="true" t="shared" si="10" ref="AJ7:AJ66">$N7/24*2*1000</f>
        <v>23.333333333333336</v>
      </c>
      <c r="AK7" s="57">
        <f aca="true" t="shared" si="11" ref="AK7:AK66">$O7/23*1*1000</f>
        <v>75.65217391304348</v>
      </c>
      <c r="AL7" s="57">
        <f aca="true" t="shared" si="12" ref="AL7:AL66">$P7/32*2*1000</f>
        <v>25</v>
      </c>
      <c r="AM7" s="57">
        <f aca="true" t="shared" si="13" ref="AM7:AM66">$Q7/35*1*1000</f>
        <v>78.28571428571429</v>
      </c>
      <c r="AN7" s="57">
        <f aca="true" t="shared" si="14" ref="AN7:AN66">$U7/31*3*1000</f>
        <v>4.838709677419355</v>
      </c>
      <c r="AO7" s="57">
        <f aca="true" t="shared" si="15" ref="AO7:AO66">$V7/32*2*1000</f>
        <v>23.425</v>
      </c>
      <c r="AP7" s="57">
        <f aca="true" t="shared" si="16" ref="AP7:AP66">$W7/63*2*1000</f>
        <v>0.11746031746031746</v>
      </c>
      <c r="AQ7" s="57">
        <f aca="true" t="shared" si="17" ref="AQ7:AQ66">$X7/65*2*1000</f>
        <v>332.7507692307692</v>
      </c>
      <c r="AR7" s="28">
        <f aca="true" t="shared" si="18" ref="AR7:AR66">SUM(10^(6-R7))</f>
        <v>0.09332543007969903</v>
      </c>
      <c r="AS7" s="28">
        <f aca="true" t="shared" si="19" ref="AS7:AS65">AE7+AF7</f>
        <v>16.142857142857142</v>
      </c>
      <c r="AT7" s="25">
        <f aca="true" t="shared" si="20" ref="AT7:AT65">AE7+AH7+AI7+AJ7+AK7</f>
        <v>172.31884057971018</v>
      </c>
      <c r="AU7" s="25">
        <f aca="true" t="shared" si="21" ref="AU7:AU65">AF7+AL7+AM7</f>
        <v>107.92857142857143</v>
      </c>
      <c r="AV7" s="59">
        <f aca="true" t="shared" si="22" ref="AV7:AV65">AT7/AU7</f>
        <v>1.596600773074747</v>
      </c>
      <c r="AW7" s="26">
        <f aca="true" t="shared" si="23" ref="AW7:AW66">(AH7+AI7+AJ7+AK7)-(AF7+AL7+AM7)</f>
        <v>52.890269151138725</v>
      </c>
      <c r="AX7" s="60">
        <f aca="true" t="shared" si="24" ref="AX7:AX66">AK7/AM7</f>
        <v>0.9663598857505554</v>
      </c>
    </row>
    <row r="8" spans="1:50" s="66" customFormat="1" ht="12.75">
      <c r="A8" s="30" t="s">
        <v>46</v>
      </c>
      <c r="B8" s="61">
        <v>34963</v>
      </c>
      <c r="C8" s="62">
        <v>164</v>
      </c>
      <c r="D8" s="63">
        <v>517255</v>
      </c>
      <c r="E8" s="64"/>
      <c r="F8" s="64"/>
      <c r="G8" s="64"/>
      <c r="H8" s="64"/>
      <c r="I8" s="64">
        <v>0.187</v>
      </c>
      <c r="J8" s="64">
        <v>0.125</v>
      </c>
      <c r="K8" s="64">
        <v>0.005</v>
      </c>
      <c r="L8" s="64"/>
      <c r="M8" s="64"/>
      <c r="N8" s="64"/>
      <c r="O8" s="64"/>
      <c r="P8" s="64">
        <v>0.31</v>
      </c>
      <c r="Q8" s="64">
        <v>3.63</v>
      </c>
      <c r="R8" s="30"/>
      <c r="S8" s="63"/>
      <c r="T8" s="63"/>
      <c r="U8" s="30"/>
      <c r="V8" s="30"/>
      <c r="W8" s="64"/>
      <c r="X8" s="30"/>
      <c r="Y8" s="65">
        <v>10.41</v>
      </c>
      <c r="Z8" s="56">
        <f t="shared" si="0"/>
        <v>0.312</v>
      </c>
      <c r="AA8" s="57"/>
      <c r="AB8" s="57"/>
      <c r="AC8" s="57"/>
      <c r="AD8" s="57"/>
      <c r="AE8" s="57">
        <f t="shared" si="5"/>
        <v>13.357142857142858</v>
      </c>
      <c r="AF8" s="57">
        <f t="shared" si="6"/>
        <v>8.928571428571429</v>
      </c>
      <c r="AG8" s="57">
        <f t="shared" si="7"/>
        <v>0.4838709677419355</v>
      </c>
      <c r="AH8" s="57"/>
      <c r="AI8" s="57"/>
      <c r="AJ8" s="57"/>
      <c r="AK8" s="57"/>
      <c r="AL8" s="57">
        <f t="shared" si="12"/>
        <v>19.375</v>
      </c>
      <c r="AM8" s="57">
        <f t="shared" si="13"/>
        <v>103.71428571428572</v>
      </c>
      <c r="AN8" s="57"/>
      <c r="AO8" s="57"/>
      <c r="AP8" s="57"/>
      <c r="AQ8" s="57"/>
      <c r="AR8" s="28"/>
      <c r="AS8" s="28">
        <f t="shared" si="19"/>
        <v>22.285714285714285</v>
      </c>
      <c r="AT8" s="25"/>
      <c r="AU8" s="25"/>
      <c r="AV8" s="59"/>
      <c r="AW8" s="26"/>
      <c r="AX8" s="60"/>
    </row>
    <row r="9" spans="1:50" s="44" customFormat="1" ht="12.75">
      <c r="A9" s="29" t="s">
        <v>47</v>
      </c>
      <c r="B9" s="52">
        <v>34970</v>
      </c>
      <c r="C9" s="53">
        <v>164</v>
      </c>
      <c r="D9" s="53">
        <v>517256</v>
      </c>
      <c r="E9" s="54">
        <v>0.249</v>
      </c>
      <c r="F9" s="54">
        <v>0.065</v>
      </c>
      <c r="G9" s="54">
        <v>0.02</v>
      </c>
      <c r="H9" s="54">
        <v>1.43</v>
      </c>
      <c r="I9" s="54">
        <v>0.108</v>
      </c>
      <c r="J9" s="54">
        <v>0.109</v>
      </c>
      <c r="K9" s="54">
        <v>0.005</v>
      </c>
      <c r="L9" s="54">
        <v>1.21</v>
      </c>
      <c r="M9" s="54">
        <v>1.28</v>
      </c>
      <c r="N9" s="54">
        <v>0.24</v>
      </c>
      <c r="O9" s="54">
        <v>1.85</v>
      </c>
      <c r="P9" s="54">
        <v>0.37</v>
      </c>
      <c r="Q9" s="54">
        <v>4.42</v>
      </c>
      <c r="R9" s="29">
        <v>6.9</v>
      </c>
      <c r="S9" s="53">
        <v>15</v>
      </c>
      <c r="T9" s="53">
        <v>39</v>
      </c>
      <c r="U9" s="6">
        <v>0.05</v>
      </c>
      <c r="V9" s="29">
        <v>0.4522</v>
      </c>
      <c r="W9" s="54">
        <v>0.0028</v>
      </c>
      <c r="X9" s="29">
        <v>13.048</v>
      </c>
      <c r="Y9" s="56">
        <v>8.55</v>
      </c>
      <c r="Z9" s="56">
        <f t="shared" si="0"/>
        <v>0.217</v>
      </c>
      <c r="AA9" s="57">
        <f t="shared" si="1"/>
        <v>8.892857142857144</v>
      </c>
      <c r="AB9" s="57">
        <f t="shared" si="2"/>
        <v>2.3636363636363638</v>
      </c>
      <c r="AC9" s="57">
        <f t="shared" si="3"/>
        <v>2.2222222222222223</v>
      </c>
      <c r="AD9" s="57">
        <f t="shared" si="4"/>
        <v>204.28571428571428</v>
      </c>
      <c r="AE9" s="57">
        <f t="shared" si="5"/>
        <v>7.714285714285714</v>
      </c>
      <c r="AF9" s="57">
        <f t="shared" si="6"/>
        <v>7.785714285714286</v>
      </c>
      <c r="AG9" s="57">
        <f t="shared" si="7"/>
        <v>0.4838709677419355</v>
      </c>
      <c r="AH9" s="57">
        <f t="shared" si="8"/>
        <v>31.025641025641022</v>
      </c>
      <c r="AI9" s="57">
        <f t="shared" si="9"/>
        <v>64</v>
      </c>
      <c r="AJ9" s="57">
        <f t="shared" si="10"/>
        <v>20</v>
      </c>
      <c r="AK9" s="57">
        <f t="shared" si="11"/>
        <v>80.43478260869566</v>
      </c>
      <c r="AL9" s="57">
        <f t="shared" si="12"/>
        <v>23.125</v>
      </c>
      <c r="AM9" s="57">
        <f t="shared" si="13"/>
        <v>126.28571428571428</v>
      </c>
      <c r="AN9" s="57">
        <f t="shared" si="14"/>
        <v>4.838709677419355</v>
      </c>
      <c r="AO9" s="57">
        <f t="shared" si="15"/>
        <v>28.2625</v>
      </c>
      <c r="AP9" s="57">
        <f t="shared" si="16"/>
        <v>0.08888888888888889</v>
      </c>
      <c r="AQ9" s="57">
        <f t="shared" si="17"/>
        <v>401.4769230769231</v>
      </c>
      <c r="AR9" s="28">
        <f t="shared" si="18"/>
        <v>0.12589254117941656</v>
      </c>
      <c r="AS9" s="28">
        <f t="shared" si="19"/>
        <v>15.5</v>
      </c>
      <c r="AT9" s="25">
        <f t="shared" si="20"/>
        <v>203.1747093486224</v>
      </c>
      <c r="AU9" s="25">
        <f t="shared" si="21"/>
        <v>157.19642857142856</v>
      </c>
      <c r="AV9" s="59">
        <f t="shared" si="22"/>
        <v>1.2924893472137744</v>
      </c>
      <c r="AW9" s="26">
        <f t="shared" si="23"/>
        <v>38.26399506290812</v>
      </c>
      <c r="AX9" s="60">
        <f t="shared" si="24"/>
        <v>0.6369270116073186</v>
      </c>
    </row>
    <row r="10" spans="1:50" s="44" customFormat="1" ht="12.75">
      <c r="A10" s="29" t="s">
        <v>48</v>
      </c>
      <c r="B10" s="52">
        <v>34977</v>
      </c>
      <c r="C10" s="53">
        <v>163</v>
      </c>
      <c r="D10" s="53">
        <v>517257</v>
      </c>
      <c r="E10" s="54">
        <v>0.47</v>
      </c>
      <c r="F10" s="54">
        <v>0.072</v>
      </c>
      <c r="G10" s="54">
        <v>0.0403</v>
      </c>
      <c r="H10" s="54">
        <v>1.65</v>
      </c>
      <c r="I10" s="54">
        <v>0.145</v>
      </c>
      <c r="J10" s="54">
        <v>0.101</v>
      </c>
      <c r="K10" s="54">
        <v>0.005</v>
      </c>
      <c r="L10" s="54">
        <v>0.74</v>
      </c>
      <c r="M10" s="54">
        <v>1.07</v>
      </c>
      <c r="N10" s="54">
        <v>0.26</v>
      </c>
      <c r="O10" s="54">
        <v>1.92</v>
      </c>
      <c r="P10" s="54">
        <v>0.27</v>
      </c>
      <c r="Q10" s="54">
        <v>3.97</v>
      </c>
      <c r="R10" s="29">
        <v>7.08</v>
      </c>
      <c r="S10" s="53">
        <v>15</v>
      </c>
      <c r="T10" s="53">
        <v>48</v>
      </c>
      <c r="U10" s="6">
        <v>0.05</v>
      </c>
      <c r="V10" s="29">
        <v>0.3444</v>
      </c>
      <c r="W10" s="54">
        <v>0.0035</v>
      </c>
      <c r="X10" s="29">
        <v>14.113</v>
      </c>
      <c r="Y10" s="56">
        <v>6.86</v>
      </c>
      <c r="Z10" s="56">
        <f t="shared" si="0"/>
        <v>0.246</v>
      </c>
      <c r="AA10" s="57">
        <f t="shared" si="1"/>
        <v>16.785714285714285</v>
      </c>
      <c r="AB10" s="57">
        <f t="shared" si="2"/>
        <v>2.618181818181818</v>
      </c>
      <c r="AC10" s="57">
        <f t="shared" si="3"/>
        <v>4.477777777777779</v>
      </c>
      <c r="AD10" s="57">
        <f t="shared" si="4"/>
        <v>235.71428571428572</v>
      </c>
      <c r="AE10" s="57">
        <f t="shared" si="5"/>
        <v>10.357142857142856</v>
      </c>
      <c r="AF10" s="57">
        <f t="shared" si="6"/>
        <v>7.214285714285714</v>
      </c>
      <c r="AG10" s="57">
        <f t="shared" si="7"/>
        <v>0.4838709677419355</v>
      </c>
      <c r="AH10" s="57">
        <f t="shared" si="8"/>
        <v>18.974358974358974</v>
      </c>
      <c r="AI10" s="57">
        <f t="shared" si="9"/>
        <v>53.50000000000001</v>
      </c>
      <c r="AJ10" s="57">
        <f t="shared" si="10"/>
        <v>21.666666666666668</v>
      </c>
      <c r="AK10" s="57">
        <f t="shared" si="11"/>
        <v>83.4782608695652</v>
      </c>
      <c r="AL10" s="57">
        <f t="shared" si="12"/>
        <v>16.875</v>
      </c>
      <c r="AM10" s="57">
        <f t="shared" si="13"/>
        <v>113.42857142857143</v>
      </c>
      <c r="AN10" s="57">
        <f t="shared" si="14"/>
        <v>4.838709677419355</v>
      </c>
      <c r="AO10" s="57">
        <f t="shared" si="15"/>
        <v>21.525</v>
      </c>
      <c r="AP10" s="57">
        <f t="shared" si="16"/>
        <v>0.11111111111111112</v>
      </c>
      <c r="AQ10" s="57">
        <f t="shared" si="17"/>
        <v>434.24615384615385</v>
      </c>
      <c r="AR10" s="28">
        <f t="shared" si="18"/>
        <v>0.08317637711026708</v>
      </c>
      <c r="AS10" s="28">
        <f t="shared" si="19"/>
        <v>17.57142857142857</v>
      </c>
      <c r="AT10" s="25">
        <f t="shared" si="20"/>
        <v>187.97642936773372</v>
      </c>
      <c r="AU10" s="25">
        <f t="shared" si="21"/>
        <v>137.51785714285714</v>
      </c>
      <c r="AV10" s="59">
        <f t="shared" si="22"/>
        <v>1.3669237819235278</v>
      </c>
      <c r="AW10" s="26">
        <f t="shared" si="23"/>
        <v>40.101429367733715</v>
      </c>
      <c r="AX10" s="60">
        <f t="shared" si="24"/>
        <v>0.7359544409155623</v>
      </c>
    </row>
    <row r="11" spans="1:50" s="44" customFormat="1" ht="12.75">
      <c r="A11" s="29" t="s">
        <v>49</v>
      </c>
      <c r="B11" s="52">
        <v>34984</v>
      </c>
      <c r="C11" s="53">
        <v>164</v>
      </c>
      <c r="D11" s="53">
        <v>517258</v>
      </c>
      <c r="E11" s="54">
        <v>1.105</v>
      </c>
      <c r="F11" s="54">
        <v>0.062</v>
      </c>
      <c r="G11" s="54">
        <v>0.0252</v>
      </c>
      <c r="H11" s="54">
        <v>2.08</v>
      </c>
      <c r="I11" s="54">
        <v>0.042</v>
      </c>
      <c r="J11" s="54">
        <v>0.041</v>
      </c>
      <c r="K11" s="54">
        <v>0.013</v>
      </c>
      <c r="L11" s="54">
        <v>0.31</v>
      </c>
      <c r="M11" s="54">
        <v>0.83</v>
      </c>
      <c r="N11" s="54">
        <v>0.22</v>
      </c>
      <c r="O11" s="54">
        <v>1.88</v>
      </c>
      <c r="P11" s="54">
        <v>0.17</v>
      </c>
      <c r="Q11" s="54">
        <v>4.22</v>
      </c>
      <c r="R11" s="29">
        <v>7.13</v>
      </c>
      <c r="S11" s="53">
        <v>15</v>
      </c>
      <c r="T11" s="53">
        <v>45</v>
      </c>
      <c r="U11" s="29">
        <v>0.063</v>
      </c>
      <c r="V11" s="29">
        <v>0.1825</v>
      </c>
      <c r="W11" s="54">
        <v>0.0042</v>
      </c>
      <c r="X11" s="29">
        <v>13.9886</v>
      </c>
      <c r="Y11" s="56">
        <v>2.86</v>
      </c>
      <c r="Z11" s="56">
        <f t="shared" si="0"/>
        <v>0.083</v>
      </c>
      <c r="AA11" s="57">
        <f t="shared" si="1"/>
        <v>39.464285714285715</v>
      </c>
      <c r="AB11" s="57">
        <f t="shared" si="2"/>
        <v>2.2545454545454544</v>
      </c>
      <c r="AC11" s="57">
        <f t="shared" si="3"/>
        <v>2.8</v>
      </c>
      <c r="AD11" s="57">
        <f t="shared" si="4"/>
        <v>297.14285714285717</v>
      </c>
      <c r="AE11" s="57">
        <f t="shared" si="5"/>
        <v>3</v>
      </c>
      <c r="AF11" s="57">
        <f t="shared" si="6"/>
        <v>2.928571428571429</v>
      </c>
      <c r="AG11" s="57">
        <f t="shared" si="7"/>
        <v>1.258064516129032</v>
      </c>
      <c r="AH11" s="57">
        <f t="shared" si="8"/>
        <v>7.948717948717949</v>
      </c>
      <c r="AI11" s="57">
        <f t="shared" si="9"/>
        <v>41.49999999999999</v>
      </c>
      <c r="AJ11" s="57">
        <f t="shared" si="10"/>
        <v>18.333333333333332</v>
      </c>
      <c r="AK11" s="57">
        <f t="shared" si="11"/>
        <v>81.73913043478261</v>
      </c>
      <c r="AL11" s="57">
        <f t="shared" si="12"/>
        <v>10.625</v>
      </c>
      <c r="AM11" s="57">
        <f t="shared" si="13"/>
        <v>120.57142857142857</v>
      </c>
      <c r="AN11" s="57">
        <f t="shared" si="14"/>
        <v>6.096774193548387</v>
      </c>
      <c r="AO11" s="57">
        <f t="shared" si="15"/>
        <v>11.40625</v>
      </c>
      <c r="AP11" s="57">
        <f t="shared" si="16"/>
        <v>0.1333333333333333</v>
      </c>
      <c r="AQ11" s="57">
        <f t="shared" si="17"/>
        <v>430.41846153846154</v>
      </c>
      <c r="AR11" s="28">
        <f t="shared" si="18"/>
        <v>0.07413102413009176</v>
      </c>
      <c r="AS11" s="28">
        <f t="shared" si="19"/>
        <v>5.928571428571429</v>
      </c>
      <c r="AT11" s="25">
        <f t="shared" si="20"/>
        <v>152.5211817168339</v>
      </c>
      <c r="AU11" s="25">
        <f t="shared" si="21"/>
        <v>134.125</v>
      </c>
      <c r="AV11" s="59">
        <f t="shared" si="22"/>
        <v>1.1371569932289574</v>
      </c>
      <c r="AW11" s="26">
        <f t="shared" si="23"/>
        <v>15.396181716833894</v>
      </c>
      <c r="AX11" s="60">
        <f t="shared" si="24"/>
        <v>0.6779311765917989</v>
      </c>
    </row>
    <row r="12" spans="1:50" s="44" customFormat="1" ht="12.75">
      <c r="A12" s="29" t="s">
        <v>50</v>
      </c>
      <c r="B12" s="52">
        <v>34991</v>
      </c>
      <c r="C12" s="53">
        <v>165</v>
      </c>
      <c r="D12" s="53">
        <v>517259</v>
      </c>
      <c r="E12" s="54">
        <v>1.158</v>
      </c>
      <c r="F12" s="54">
        <v>0.074</v>
      </c>
      <c r="G12" s="54">
        <v>0.0302</v>
      </c>
      <c r="H12" s="54">
        <v>2.73</v>
      </c>
      <c r="I12" s="54">
        <v>0.05</v>
      </c>
      <c r="J12" s="54">
        <v>0.038</v>
      </c>
      <c r="K12" s="54">
        <v>0.005</v>
      </c>
      <c r="L12" s="54">
        <v>0.39</v>
      </c>
      <c r="M12" s="54">
        <v>0.63</v>
      </c>
      <c r="N12" s="54">
        <v>0.25</v>
      </c>
      <c r="O12" s="54">
        <v>2.48</v>
      </c>
      <c r="P12" s="54">
        <v>0.19</v>
      </c>
      <c r="Q12" s="54">
        <v>4.86</v>
      </c>
      <c r="R12" s="29">
        <v>7.14</v>
      </c>
      <c r="S12" s="53">
        <v>14</v>
      </c>
      <c r="T12" s="53">
        <v>42</v>
      </c>
      <c r="U12" s="29">
        <v>0.0518</v>
      </c>
      <c r="V12" s="29">
        <v>0.2423</v>
      </c>
      <c r="W12" s="6">
        <v>0.002</v>
      </c>
      <c r="X12" s="29">
        <v>14.3323</v>
      </c>
      <c r="Y12" s="56">
        <v>3.89</v>
      </c>
      <c r="Z12" s="56">
        <f t="shared" si="0"/>
        <v>0.088</v>
      </c>
      <c r="AA12" s="57">
        <f t="shared" si="1"/>
        <v>41.357142857142854</v>
      </c>
      <c r="AB12" s="57">
        <f t="shared" si="2"/>
        <v>2.6909090909090905</v>
      </c>
      <c r="AC12" s="57">
        <f t="shared" si="3"/>
        <v>3.355555555555555</v>
      </c>
      <c r="AD12" s="57">
        <f t="shared" si="4"/>
        <v>390</v>
      </c>
      <c r="AE12" s="57">
        <f t="shared" si="5"/>
        <v>3.5714285714285716</v>
      </c>
      <c r="AF12" s="57">
        <f t="shared" si="6"/>
        <v>2.7142857142857144</v>
      </c>
      <c r="AG12" s="57">
        <f t="shared" si="7"/>
        <v>0.4838709677419355</v>
      </c>
      <c r="AH12" s="57">
        <f t="shared" si="8"/>
        <v>10</v>
      </c>
      <c r="AI12" s="57">
        <f t="shared" si="9"/>
        <v>31.5</v>
      </c>
      <c r="AJ12" s="57">
        <f t="shared" si="10"/>
        <v>20.833333333333332</v>
      </c>
      <c r="AK12" s="57">
        <f t="shared" si="11"/>
        <v>107.82608695652173</v>
      </c>
      <c r="AL12" s="57">
        <f t="shared" si="12"/>
        <v>11.875</v>
      </c>
      <c r="AM12" s="57">
        <f t="shared" si="13"/>
        <v>138.85714285714286</v>
      </c>
      <c r="AN12" s="57">
        <f t="shared" si="14"/>
        <v>5.0129032258064505</v>
      </c>
      <c r="AO12" s="57">
        <f t="shared" si="15"/>
        <v>15.143749999999999</v>
      </c>
      <c r="AP12" s="57">
        <f t="shared" si="16"/>
        <v>0.06349206349206349</v>
      </c>
      <c r="AQ12" s="57">
        <f t="shared" si="17"/>
        <v>440.99384615384616</v>
      </c>
      <c r="AR12" s="28">
        <f t="shared" si="18"/>
        <v>0.07244359600749906</v>
      </c>
      <c r="AS12" s="28">
        <f t="shared" si="19"/>
        <v>6.2857142857142865</v>
      </c>
      <c r="AT12" s="25">
        <f t="shared" si="20"/>
        <v>173.73084886128362</v>
      </c>
      <c r="AU12" s="25">
        <f t="shared" si="21"/>
        <v>153.44642857142858</v>
      </c>
      <c r="AV12" s="59">
        <f t="shared" si="22"/>
        <v>1.1321921955349565</v>
      </c>
      <c r="AW12" s="26">
        <f t="shared" si="23"/>
        <v>16.71299171842648</v>
      </c>
      <c r="AX12" s="60">
        <f t="shared" si="24"/>
        <v>0.7765253175881195</v>
      </c>
    </row>
    <row r="13" spans="1:50" s="44" customFormat="1" ht="12.75">
      <c r="A13" s="29" t="s">
        <v>51</v>
      </c>
      <c r="B13" s="52">
        <v>34998</v>
      </c>
      <c r="C13" s="53">
        <v>163</v>
      </c>
      <c r="D13" s="53">
        <v>517260</v>
      </c>
      <c r="E13" s="54">
        <v>0.814</v>
      </c>
      <c r="F13" s="54">
        <v>0.061</v>
      </c>
      <c r="G13" s="54">
        <v>0.0352</v>
      </c>
      <c r="H13" s="54">
        <v>2.28</v>
      </c>
      <c r="I13" s="54">
        <v>0.13</v>
      </c>
      <c r="J13" s="54">
        <v>0.045</v>
      </c>
      <c r="K13" s="54">
        <v>0.005</v>
      </c>
      <c r="L13" s="54">
        <v>0.49</v>
      </c>
      <c r="M13" s="54">
        <v>0.81</v>
      </c>
      <c r="N13" s="54">
        <v>0.28</v>
      </c>
      <c r="O13" s="54">
        <v>2.3</v>
      </c>
      <c r="P13" s="54">
        <v>0.25</v>
      </c>
      <c r="Q13" s="54">
        <v>4.19</v>
      </c>
      <c r="R13" s="29">
        <v>7.24</v>
      </c>
      <c r="S13" s="53">
        <v>13</v>
      </c>
      <c r="T13" s="53">
        <v>44</v>
      </c>
      <c r="U13" s="6">
        <v>0.05</v>
      </c>
      <c r="V13" s="29">
        <v>0.2844</v>
      </c>
      <c r="W13" s="6">
        <v>0.002</v>
      </c>
      <c r="X13" s="29">
        <v>12.7548</v>
      </c>
      <c r="Y13" s="56">
        <v>4.37</v>
      </c>
      <c r="Z13" s="56">
        <f t="shared" si="0"/>
        <v>0.175</v>
      </c>
      <c r="AA13" s="57">
        <f t="shared" si="1"/>
        <v>29.07142857142857</v>
      </c>
      <c r="AB13" s="57">
        <f t="shared" si="2"/>
        <v>2.218181818181818</v>
      </c>
      <c r="AC13" s="57">
        <f t="shared" si="3"/>
        <v>3.911111111111112</v>
      </c>
      <c r="AD13" s="57">
        <f t="shared" si="4"/>
        <v>325.71428571428567</v>
      </c>
      <c r="AE13" s="57">
        <f t="shared" si="5"/>
        <v>9.285714285714286</v>
      </c>
      <c r="AF13" s="57">
        <f t="shared" si="6"/>
        <v>3.2142857142857144</v>
      </c>
      <c r="AG13" s="57">
        <f t="shared" si="7"/>
        <v>0.4838709677419355</v>
      </c>
      <c r="AH13" s="57">
        <f t="shared" si="8"/>
        <v>12.564102564102564</v>
      </c>
      <c r="AI13" s="57">
        <f t="shared" si="9"/>
        <v>40.5</v>
      </c>
      <c r="AJ13" s="57">
        <f t="shared" si="10"/>
        <v>23.333333333333336</v>
      </c>
      <c r="AK13" s="57">
        <f t="shared" si="11"/>
        <v>99.99999999999999</v>
      </c>
      <c r="AL13" s="57">
        <f t="shared" si="12"/>
        <v>15.625</v>
      </c>
      <c r="AM13" s="57">
        <f t="shared" si="13"/>
        <v>119.71428571428574</v>
      </c>
      <c r="AN13" s="57">
        <f t="shared" si="14"/>
        <v>4.838709677419355</v>
      </c>
      <c r="AO13" s="57">
        <f t="shared" si="15"/>
        <v>17.775</v>
      </c>
      <c r="AP13" s="57">
        <f t="shared" si="16"/>
        <v>0.06349206349206349</v>
      </c>
      <c r="AQ13" s="57">
        <f t="shared" si="17"/>
        <v>392.4553846153846</v>
      </c>
      <c r="AR13" s="28">
        <f t="shared" si="18"/>
        <v>0.057543993733715666</v>
      </c>
      <c r="AS13" s="28">
        <f t="shared" si="19"/>
        <v>12.5</v>
      </c>
      <c r="AT13" s="25">
        <f t="shared" si="20"/>
        <v>185.6831501831502</v>
      </c>
      <c r="AU13" s="25">
        <f t="shared" si="21"/>
        <v>138.55357142857144</v>
      </c>
      <c r="AV13" s="59">
        <f t="shared" si="22"/>
        <v>1.3401541964501107</v>
      </c>
      <c r="AW13" s="26">
        <f t="shared" si="23"/>
        <v>37.84386446886444</v>
      </c>
      <c r="AX13" s="60">
        <f t="shared" si="24"/>
        <v>0.835322195704057</v>
      </c>
    </row>
    <row r="14" spans="1:50" s="44" customFormat="1" ht="12.75">
      <c r="A14" s="29" t="s">
        <v>52</v>
      </c>
      <c r="B14" s="52">
        <v>35005</v>
      </c>
      <c r="C14" s="53">
        <v>162</v>
      </c>
      <c r="D14" s="53">
        <v>517261</v>
      </c>
      <c r="E14" s="54">
        <v>0.554</v>
      </c>
      <c r="F14" s="54">
        <v>0.06</v>
      </c>
      <c r="G14" s="54">
        <v>0.0251</v>
      </c>
      <c r="H14" s="54">
        <v>2.52</v>
      </c>
      <c r="I14" s="54">
        <v>0.06</v>
      </c>
      <c r="J14" s="54">
        <v>0.026</v>
      </c>
      <c r="K14" s="54">
        <v>0.005</v>
      </c>
      <c r="L14" s="54">
        <v>0.39</v>
      </c>
      <c r="M14" s="54">
        <v>0.67</v>
      </c>
      <c r="N14" s="54">
        <v>0.27</v>
      </c>
      <c r="O14" s="54">
        <v>2.39</v>
      </c>
      <c r="P14" s="54">
        <v>0.25</v>
      </c>
      <c r="Q14" s="54">
        <v>4.66</v>
      </c>
      <c r="R14" s="29">
        <v>6.71</v>
      </c>
      <c r="S14" s="53">
        <v>18</v>
      </c>
      <c r="T14" s="53">
        <v>45</v>
      </c>
      <c r="U14" s="6">
        <v>0.05</v>
      </c>
      <c r="V14" s="29">
        <v>0.2643</v>
      </c>
      <c r="W14" s="6">
        <v>0.002</v>
      </c>
      <c r="X14" s="29">
        <v>13.0253</v>
      </c>
      <c r="Y14" s="56">
        <v>5.52</v>
      </c>
      <c r="Z14" s="56">
        <f t="shared" si="0"/>
        <v>0.086</v>
      </c>
      <c r="AA14" s="57">
        <f t="shared" si="1"/>
        <v>19.78571428571429</v>
      </c>
      <c r="AB14" s="57">
        <f t="shared" si="2"/>
        <v>2.181818181818182</v>
      </c>
      <c r="AC14" s="57">
        <f t="shared" si="3"/>
        <v>2.7888888888888888</v>
      </c>
      <c r="AD14" s="57">
        <f t="shared" si="4"/>
        <v>360</v>
      </c>
      <c r="AE14" s="57">
        <f t="shared" si="5"/>
        <v>4.285714285714286</v>
      </c>
      <c r="AF14" s="57">
        <f t="shared" si="6"/>
        <v>1.8571428571428572</v>
      </c>
      <c r="AG14" s="57">
        <f t="shared" si="7"/>
        <v>0.4838709677419355</v>
      </c>
      <c r="AH14" s="57">
        <f t="shared" si="8"/>
        <v>10</v>
      </c>
      <c r="AI14" s="57">
        <f t="shared" si="9"/>
        <v>33.5</v>
      </c>
      <c r="AJ14" s="57">
        <f t="shared" si="10"/>
        <v>22.500000000000004</v>
      </c>
      <c r="AK14" s="57">
        <f t="shared" si="11"/>
        <v>103.91304347826087</v>
      </c>
      <c r="AL14" s="57">
        <f t="shared" si="12"/>
        <v>15.625</v>
      </c>
      <c r="AM14" s="57">
        <f t="shared" si="13"/>
        <v>133.14285714285714</v>
      </c>
      <c r="AN14" s="57">
        <f t="shared" si="14"/>
        <v>4.838709677419355</v>
      </c>
      <c r="AO14" s="57">
        <f t="shared" si="15"/>
        <v>16.518749999999997</v>
      </c>
      <c r="AP14" s="57">
        <f t="shared" si="16"/>
        <v>0.06349206349206349</v>
      </c>
      <c r="AQ14" s="57">
        <f t="shared" si="17"/>
        <v>400.77846153846156</v>
      </c>
      <c r="AR14" s="28">
        <f t="shared" si="18"/>
        <v>0.1949844599758045</v>
      </c>
      <c r="AS14" s="28">
        <f t="shared" si="19"/>
        <v>6.142857142857142</v>
      </c>
      <c r="AT14" s="25">
        <f t="shared" si="20"/>
        <v>174.19875776397515</v>
      </c>
      <c r="AU14" s="25">
        <f t="shared" si="21"/>
        <v>150.625</v>
      </c>
      <c r="AV14" s="59">
        <f t="shared" si="22"/>
        <v>1.1565062756114532</v>
      </c>
      <c r="AW14" s="26">
        <f t="shared" si="23"/>
        <v>19.288043478260875</v>
      </c>
      <c r="AX14" s="60">
        <f t="shared" si="24"/>
        <v>0.7804627729053929</v>
      </c>
    </row>
    <row r="15" spans="1:50" s="44" customFormat="1" ht="12.75">
      <c r="A15" s="29" t="s">
        <v>53</v>
      </c>
      <c r="B15" s="52">
        <v>35012</v>
      </c>
      <c r="C15" s="53">
        <v>163</v>
      </c>
      <c r="D15" s="53">
        <v>517262</v>
      </c>
      <c r="E15" s="54">
        <v>0.364</v>
      </c>
      <c r="F15" s="54">
        <v>0.0481</v>
      </c>
      <c r="G15" s="54">
        <v>0.0352</v>
      </c>
      <c r="H15" s="54">
        <v>2.93</v>
      </c>
      <c r="I15" s="54">
        <v>0.048</v>
      </c>
      <c r="J15" s="54">
        <v>0.086</v>
      </c>
      <c r="K15" s="54">
        <v>0.005</v>
      </c>
      <c r="L15" s="54">
        <v>0.4</v>
      </c>
      <c r="M15" s="54">
        <v>0.65</v>
      </c>
      <c r="N15" s="54">
        <v>0.27</v>
      </c>
      <c r="O15" s="54">
        <v>2.79</v>
      </c>
      <c r="P15" s="54">
        <v>0.51</v>
      </c>
      <c r="Q15" s="54">
        <v>4.99</v>
      </c>
      <c r="R15" s="29">
        <v>6.88</v>
      </c>
      <c r="S15" s="53">
        <v>18</v>
      </c>
      <c r="T15" s="53">
        <v>40</v>
      </c>
      <c r="U15" s="6">
        <v>0.05</v>
      </c>
      <c r="V15" s="29">
        <v>0.5248</v>
      </c>
      <c r="W15" s="6">
        <v>0.002</v>
      </c>
      <c r="X15" s="29">
        <v>12.6127</v>
      </c>
      <c r="Y15" s="56">
        <v>5.12</v>
      </c>
      <c r="Z15" s="56">
        <f t="shared" si="0"/>
        <v>0.134</v>
      </c>
      <c r="AA15" s="57">
        <f t="shared" si="1"/>
        <v>13</v>
      </c>
      <c r="AB15" s="57">
        <f t="shared" si="2"/>
        <v>1.7490909090909088</v>
      </c>
      <c r="AC15" s="57">
        <f t="shared" si="3"/>
        <v>3.911111111111112</v>
      </c>
      <c r="AD15" s="57">
        <f t="shared" si="4"/>
        <v>418.5714285714286</v>
      </c>
      <c r="AE15" s="57">
        <f t="shared" si="5"/>
        <v>3.428571428571429</v>
      </c>
      <c r="AF15" s="57">
        <f t="shared" si="6"/>
        <v>6.142857142857142</v>
      </c>
      <c r="AG15" s="57">
        <f t="shared" si="7"/>
        <v>0.4838709677419355</v>
      </c>
      <c r="AH15" s="57">
        <f t="shared" si="8"/>
        <v>10.256410256410257</v>
      </c>
      <c r="AI15" s="57">
        <f t="shared" si="9"/>
        <v>32.5</v>
      </c>
      <c r="AJ15" s="57">
        <f t="shared" si="10"/>
        <v>22.500000000000004</v>
      </c>
      <c r="AK15" s="57">
        <f t="shared" si="11"/>
        <v>121.30434782608695</v>
      </c>
      <c r="AL15" s="57">
        <f t="shared" si="12"/>
        <v>31.875</v>
      </c>
      <c r="AM15" s="57">
        <f t="shared" si="13"/>
        <v>142.57142857142858</v>
      </c>
      <c r="AN15" s="57">
        <f t="shared" si="14"/>
        <v>4.838709677419355</v>
      </c>
      <c r="AO15" s="57">
        <f t="shared" si="15"/>
        <v>32.800000000000004</v>
      </c>
      <c r="AP15" s="57">
        <f t="shared" si="16"/>
        <v>0.06349206349206349</v>
      </c>
      <c r="AQ15" s="57">
        <f t="shared" si="17"/>
        <v>388.08307692307693</v>
      </c>
      <c r="AR15" s="28">
        <f t="shared" si="18"/>
        <v>0.1318256738556407</v>
      </c>
      <c r="AS15" s="28">
        <f t="shared" si="19"/>
        <v>9.571428571428571</v>
      </c>
      <c r="AT15" s="25">
        <f t="shared" si="20"/>
        <v>189.98932951106866</v>
      </c>
      <c r="AU15" s="25">
        <f t="shared" si="21"/>
        <v>180.58928571428572</v>
      </c>
      <c r="AV15" s="59">
        <f t="shared" si="22"/>
        <v>1.0520520570176846</v>
      </c>
      <c r="AW15" s="26">
        <f t="shared" si="23"/>
        <v>5.971472368211494</v>
      </c>
      <c r="AX15" s="60">
        <f t="shared" si="24"/>
        <v>0.8508320989805698</v>
      </c>
    </row>
    <row r="16" spans="1:50" s="44" customFormat="1" ht="12.75">
      <c r="A16" s="29" t="s">
        <v>54</v>
      </c>
      <c r="B16" s="52">
        <v>35019</v>
      </c>
      <c r="C16" s="53">
        <v>163</v>
      </c>
      <c r="D16" s="53">
        <v>517263</v>
      </c>
      <c r="E16" s="54">
        <v>0.148</v>
      </c>
      <c r="F16" s="54">
        <v>0.0368</v>
      </c>
      <c r="G16" s="54">
        <v>0.0352</v>
      </c>
      <c r="H16" s="54">
        <v>2.52</v>
      </c>
      <c r="I16" s="54">
        <v>0.014</v>
      </c>
      <c r="J16" s="54">
        <v>0.031</v>
      </c>
      <c r="K16" s="54">
        <v>0.005</v>
      </c>
      <c r="L16" s="54">
        <v>0.44</v>
      </c>
      <c r="M16" s="54">
        <v>0.81</v>
      </c>
      <c r="N16" s="54">
        <v>0.27</v>
      </c>
      <c r="O16" s="54">
        <v>2.68</v>
      </c>
      <c r="P16" s="54">
        <v>0.51</v>
      </c>
      <c r="Q16" s="54">
        <v>4.59</v>
      </c>
      <c r="R16" s="29">
        <v>6.92</v>
      </c>
      <c r="S16" s="53">
        <v>18</v>
      </c>
      <c r="T16" s="53">
        <v>43</v>
      </c>
      <c r="U16" s="6">
        <v>0.05</v>
      </c>
      <c r="V16" s="29">
        <v>0.5672</v>
      </c>
      <c r="W16" s="54">
        <v>0.0032</v>
      </c>
      <c r="X16" s="29">
        <v>11.6208</v>
      </c>
      <c r="Y16" s="56">
        <v>4.54</v>
      </c>
      <c r="Z16" s="56">
        <f t="shared" si="0"/>
        <v>0.045</v>
      </c>
      <c r="AA16" s="57">
        <f t="shared" si="1"/>
        <v>5.285714285714285</v>
      </c>
      <c r="AB16" s="57">
        <f t="shared" si="2"/>
        <v>1.3381818181818181</v>
      </c>
      <c r="AC16" s="57">
        <f t="shared" si="3"/>
        <v>3.911111111111112</v>
      </c>
      <c r="AD16" s="57">
        <f t="shared" si="4"/>
        <v>360</v>
      </c>
      <c r="AE16" s="57">
        <f t="shared" si="5"/>
        <v>1</v>
      </c>
      <c r="AF16" s="57">
        <f t="shared" si="6"/>
        <v>2.2142857142857144</v>
      </c>
      <c r="AG16" s="57">
        <f t="shared" si="7"/>
        <v>0.4838709677419355</v>
      </c>
      <c r="AH16" s="57">
        <f t="shared" si="8"/>
        <v>11.282051282051283</v>
      </c>
      <c r="AI16" s="57">
        <f t="shared" si="9"/>
        <v>40.5</v>
      </c>
      <c r="AJ16" s="57">
        <f t="shared" si="10"/>
        <v>22.500000000000004</v>
      </c>
      <c r="AK16" s="57">
        <f t="shared" si="11"/>
        <v>116.52173913043478</v>
      </c>
      <c r="AL16" s="57">
        <f t="shared" si="12"/>
        <v>31.875</v>
      </c>
      <c r="AM16" s="57">
        <f t="shared" si="13"/>
        <v>131.14285714285714</v>
      </c>
      <c r="AN16" s="57">
        <f t="shared" si="14"/>
        <v>4.838709677419355</v>
      </c>
      <c r="AO16" s="57">
        <f t="shared" si="15"/>
        <v>35.45</v>
      </c>
      <c r="AP16" s="57">
        <f t="shared" si="16"/>
        <v>0.10158730158730159</v>
      </c>
      <c r="AQ16" s="57">
        <f t="shared" si="17"/>
        <v>357.5630769230769</v>
      </c>
      <c r="AR16" s="28">
        <f t="shared" si="18"/>
        <v>0.12022644346174129</v>
      </c>
      <c r="AS16" s="28">
        <f t="shared" si="19"/>
        <v>3.2142857142857144</v>
      </c>
      <c r="AT16" s="25">
        <f t="shared" si="20"/>
        <v>191.80379041248608</v>
      </c>
      <c r="AU16" s="25">
        <f t="shared" si="21"/>
        <v>165.23214285714286</v>
      </c>
      <c r="AV16" s="59">
        <f t="shared" si="22"/>
        <v>1.1608140347021745</v>
      </c>
      <c r="AW16" s="26">
        <f t="shared" si="23"/>
        <v>25.57164755534322</v>
      </c>
      <c r="AX16" s="60">
        <f t="shared" si="24"/>
        <v>0.8885099933693285</v>
      </c>
    </row>
    <row r="17" spans="1:50" s="44" customFormat="1" ht="12.75">
      <c r="A17" s="29" t="s">
        <v>55</v>
      </c>
      <c r="B17" s="52">
        <v>35026</v>
      </c>
      <c r="C17" s="53">
        <v>163</v>
      </c>
      <c r="D17" s="53">
        <v>517264</v>
      </c>
      <c r="E17" s="54">
        <v>0.06</v>
      </c>
      <c r="F17" s="54">
        <v>0.0364</v>
      </c>
      <c r="G17" s="54">
        <v>0.0201</v>
      </c>
      <c r="H17" s="54">
        <v>2.59</v>
      </c>
      <c r="I17" s="54">
        <v>0.064</v>
      </c>
      <c r="J17" s="54">
        <v>0.036</v>
      </c>
      <c r="K17" s="54">
        <v>0.005</v>
      </c>
      <c r="L17" s="54">
        <v>0.64</v>
      </c>
      <c r="M17" s="54">
        <v>0.82</v>
      </c>
      <c r="N17" s="54">
        <v>0.28</v>
      </c>
      <c r="O17" s="54">
        <v>3.18</v>
      </c>
      <c r="P17" s="54">
        <v>0.68</v>
      </c>
      <c r="Q17" s="54">
        <v>5.24</v>
      </c>
      <c r="R17" s="29">
        <v>7.01</v>
      </c>
      <c r="S17" s="53">
        <v>18</v>
      </c>
      <c r="T17" s="53">
        <v>45</v>
      </c>
      <c r="U17" s="6">
        <v>0.05</v>
      </c>
      <c r="V17" s="29">
        <v>0.7482</v>
      </c>
      <c r="W17" s="54">
        <v>0.0022</v>
      </c>
      <c r="X17" s="29">
        <v>11.7409</v>
      </c>
      <c r="Y17" s="56">
        <v>7.67</v>
      </c>
      <c r="Z17" s="56">
        <f t="shared" si="0"/>
        <v>0.1</v>
      </c>
      <c r="AA17" s="57">
        <f t="shared" si="1"/>
        <v>2.142857142857143</v>
      </c>
      <c r="AB17" s="57">
        <f t="shared" si="2"/>
        <v>1.3236363636363637</v>
      </c>
      <c r="AC17" s="57">
        <f t="shared" si="3"/>
        <v>2.2333333333333334</v>
      </c>
      <c r="AD17" s="57">
        <f t="shared" si="4"/>
        <v>370</v>
      </c>
      <c r="AE17" s="57">
        <f t="shared" si="5"/>
        <v>4.571428571428572</v>
      </c>
      <c r="AF17" s="57">
        <f t="shared" si="6"/>
        <v>2.571428571428571</v>
      </c>
      <c r="AG17" s="57">
        <f t="shared" si="7"/>
        <v>0.4838709677419355</v>
      </c>
      <c r="AH17" s="57">
        <f t="shared" si="8"/>
        <v>16.41025641025641</v>
      </c>
      <c r="AI17" s="57">
        <f t="shared" si="9"/>
        <v>40.99999999999999</v>
      </c>
      <c r="AJ17" s="57">
        <f t="shared" si="10"/>
        <v>23.333333333333336</v>
      </c>
      <c r="AK17" s="57">
        <f t="shared" si="11"/>
        <v>138.2608695652174</v>
      </c>
      <c r="AL17" s="57">
        <f t="shared" si="12"/>
        <v>42.5</v>
      </c>
      <c r="AM17" s="57">
        <f t="shared" si="13"/>
        <v>149.71428571428572</v>
      </c>
      <c r="AN17" s="57">
        <f t="shared" si="14"/>
        <v>4.838709677419355</v>
      </c>
      <c r="AO17" s="57">
        <f t="shared" si="15"/>
        <v>46.762499999999996</v>
      </c>
      <c r="AP17" s="57">
        <f t="shared" si="16"/>
        <v>0.06984126984126986</v>
      </c>
      <c r="AQ17" s="57">
        <f t="shared" si="17"/>
        <v>361.2584615384615</v>
      </c>
      <c r="AR17" s="28">
        <f t="shared" si="18"/>
        <v>0.09772372209558111</v>
      </c>
      <c r="AS17" s="28">
        <f t="shared" si="19"/>
        <v>7.142857142857143</v>
      </c>
      <c r="AT17" s="25">
        <f t="shared" si="20"/>
        <v>223.5758878802357</v>
      </c>
      <c r="AU17" s="25">
        <f t="shared" si="21"/>
        <v>194.78571428571428</v>
      </c>
      <c r="AV17" s="59">
        <f t="shared" si="22"/>
        <v>1.147804338219032</v>
      </c>
      <c r="AW17" s="26">
        <f t="shared" si="23"/>
        <v>24.21874502309288</v>
      </c>
      <c r="AX17" s="60">
        <f t="shared" si="24"/>
        <v>0.9234981745768338</v>
      </c>
    </row>
    <row r="18" spans="1:50" s="44" customFormat="1" ht="12.75">
      <c r="A18" s="29" t="s">
        <v>56</v>
      </c>
      <c r="B18" s="52">
        <v>35033</v>
      </c>
      <c r="C18" s="53">
        <v>164</v>
      </c>
      <c r="D18" s="53">
        <v>517265</v>
      </c>
      <c r="E18" s="54">
        <v>0.069</v>
      </c>
      <c r="F18" s="54">
        <v>0.0307</v>
      </c>
      <c r="G18" s="54">
        <v>0.02</v>
      </c>
      <c r="H18" s="54">
        <v>2.52</v>
      </c>
      <c r="I18" s="54">
        <v>0.055</v>
      </c>
      <c r="J18" s="54">
        <v>0.033</v>
      </c>
      <c r="K18" s="54">
        <v>0.005</v>
      </c>
      <c r="L18" s="54">
        <v>0.79</v>
      </c>
      <c r="M18" s="54">
        <v>0.93</v>
      </c>
      <c r="N18" s="54">
        <v>0.29</v>
      </c>
      <c r="O18" s="54">
        <v>3.13</v>
      </c>
      <c r="P18" s="54">
        <v>0.75</v>
      </c>
      <c r="Q18" s="54">
        <v>5</v>
      </c>
      <c r="R18" s="29">
        <v>7.02</v>
      </c>
      <c r="S18" s="53">
        <v>18</v>
      </c>
      <c r="T18" s="53">
        <v>45</v>
      </c>
      <c r="U18" s="6">
        <v>0.05</v>
      </c>
      <c r="V18" s="29">
        <v>0.8954</v>
      </c>
      <c r="W18" s="54">
        <v>0.0026</v>
      </c>
      <c r="X18" s="29">
        <v>11.4182</v>
      </c>
      <c r="Y18" s="56">
        <v>6.92</v>
      </c>
      <c r="Z18" s="56">
        <f t="shared" si="0"/>
        <v>0.088</v>
      </c>
      <c r="AA18" s="57">
        <f t="shared" si="1"/>
        <v>2.4642857142857144</v>
      </c>
      <c r="AB18" s="57">
        <f t="shared" si="2"/>
        <v>1.1163636363636364</v>
      </c>
      <c r="AC18" s="57">
        <f t="shared" si="3"/>
        <v>2.2222222222222223</v>
      </c>
      <c r="AD18" s="57">
        <f t="shared" si="4"/>
        <v>360</v>
      </c>
      <c r="AE18" s="57">
        <f t="shared" si="5"/>
        <v>3.928571428571429</v>
      </c>
      <c r="AF18" s="57">
        <f t="shared" si="6"/>
        <v>2.357142857142857</v>
      </c>
      <c r="AG18" s="57">
        <f t="shared" si="7"/>
        <v>0.4838709677419355</v>
      </c>
      <c r="AH18" s="57">
        <f t="shared" si="8"/>
        <v>20.256410256410255</v>
      </c>
      <c r="AI18" s="57">
        <f t="shared" si="9"/>
        <v>46.5</v>
      </c>
      <c r="AJ18" s="57">
        <f t="shared" si="10"/>
        <v>24.166666666666668</v>
      </c>
      <c r="AK18" s="57">
        <f t="shared" si="11"/>
        <v>136.08695652173913</v>
      </c>
      <c r="AL18" s="57">
        <f t="shared" si="12"/>
        <v>46.875</v>
      </c>
      <c r="AM18" s="57">
        <f t="shared" si="13"/>
        <v>142.85714285714286</v>
      </c>
      <c r="AN18" s="57">
        <f t="shared" si="14"/>
        <v>4.838709677419355</v>
      </c>
      <c r="AO18" s="57">
        <f t="shared" si="15"/>
        <v>55.9625</v>
      </c>
      <c r="AP18" s="57">
        <f t="shared" si="16"/>
        <v>0.08253968253968254</v>
      </c>
      <c r="AQ18" s="57">
        <f t="shared" si="17"/>
        <v>351.3292307692308</v>
      </c>
      <c r="AR18" s="28">
        <f t="shared" si="18"/>
        <v>0.09549925860214369</v>
      </c>
      <c r="AS18" s="28">
        <f t="shared" si="19"/>
        <v>6.2857142857142865</v>
      </c>
      <c r="AT18" s="25">
        <f t="shared" si="20"/>
        <v>230.93860487338748</v>
      </c>
      <c r="AU18" s="25">
        <f t="shared" si="21"/>
        <v>192.08928571428572</v>
      </c>
      <c r="AV18" s="59">
        <f t="shared" si="22"/>
        <v>1.2022461534730593</v>
      </c>
      <c r="AW18" s="26">
        <f t="shared" si="23"/>
        <v>34.92074773053031</v>
      </c>
      <c r="AX18" s="60">
        <f t="shared" si="24"/>
        <v>0.9526086956521739</v>
      </c>
    </row>
    <row r="19" spans="1:50" s="44" customFormat="1" ht="12.75">
      <c r="A19" s="29" t="s">
        <v>57</v>
      </c>
      <c r="B19" s="52">
        <v>35040</v>
      </c>
      <c r="C19" s="53" t="s">
        <v>58</v>
      </c>
      <c r="D19" s="53">
        <v>517266</v>
      </c>
      <c r="E19" s="54">
        <v>0.0471</v>
      </c>
      <c r="F19" s="54">
        <v>0.0234</v>
      </c>
      <c r="G19" s="54">
        <v>0.055</v>
      </c>
      <c r="H19" s="54">
        <v>2.53</v>
      </c>
      <c r="I19" s="54">
        <v>0.01</v>
      </c>
      <c r="J19" s="54">
        <v>0.037</v>
      </c>
      <c r="K19" s="54">
        <v>0.005</v>
      </c>
      <c r="L19" s="54">
        <v>0.39</v>
      </c>
      <c r="M19" s="54">
        <v>0.72</v>
      </c>
      <c r="N19" s="54">
        <v>0.27</v>
      </c>
      <c r="O19" s="54">
        <v>2.76</v>
      </c>
      <c r="P19" s="54">
        <v>0.82</v>
      </c>
      <c r="Q19" s="54">
        <v>4.2</v>
      </c>
      <c r="R19" s="29">
        <v>7.07</v>
      </c>
      <c r="S19" s="53">
        <v>19</v>
      </c>
      <c r="T19" s="53">
        <v>30</v>
      </c>
      <c r="U19" s="6">
        <v>0.05</v>
      </c>
      <c r="V19" s="29">
        <v>0.9082</v>
      </c>
      <c r="W19" s="6">
        <v>0.002</v>
      </c>
      <c r="X19" s="29">
        <v>9.8504</v>
      </c>
      <c r="Y19" s="56">
        <v>6.17</v>
      </c>
      <c r="Z19" s="56">
        <f t="shared" si="0"/>
        <v>0.047</v>
      </c>
      <c r="AA19" s="57">
        <f t="shared" si="1"/>
        <v>1.6821428571428574</v>
      </c>
      <c r="AB19" s="57">
        <f t="shared" si="2"/>
        <v>0.850909090909091</v>
      </c>
      <c r="AC19" s="57">
        <f t="shared" si="3"/>
        <v>6.111111111111111</v>
      </c>
      <c r="AD19" s="57">
        <f t="shared" si="4"/>
        <v>361.4285714285714</v>
      </c>
      <c r="AE19" s="57">
        <f t="shared" si="5"/>
        <v>0.7142857142857143</v>
      </c>
      <c r="AF19" s="57">
        <f t="shared" si="6"/>
        <v>2.6428571428571423</v>
      </c>
      <c r="AG19" s="57">
        <f t="shared" si="7"/>
        <v>0.4838709677419355</v>
      </c>
      <c r="AH19" s="57">
        <f t="shared" si="8"/>
        <v>10</v>
      </c>
      <c r="AI19" s="57">
        <f t="shared" si="9"/>
        <v>36</v>
      </c>
      <c r="AJ19" s="57">
        <f t="shared" si="10"/>
        <v>22.500000000000004</v>
      </c>
      <c r="AK19" s="57">
        <f t="shared" si="11"/>
        <v>120</v>
      </c>
      <c r="AL19" s="57">
        <f t="shared" si="12"/>
        <v>51.25</v>
      </c>
      <c r="AM19" s="57">
        <f t="shared" si="13"/>
        <v>120.00000000000001</v>
      </c>
      <c r="AN19" s="57">
        <f t="shared" si="14"/>
        <v>4.838709677419355</v>
      </c>
      <c r="AO19" s="57">
        <f t="shared" si="15"/>
        <v>56.7625</v>
      </c>
      <c r="AP19" s="57">
        <f t="shared" si="16"/>
        <v>0.06349206349206349</v>
      </c>
      <c r="AQ19" s="57">
        <f t="shared" si="17"/>
        <v>303.08923076923077</v>
      </c>
      <c r="AR19" s="28">
        <f t="shared" si="18"/>
        <v>0.08511380382023757</v>
      </c>
      <c r="AS19" s="28">
        <f t="shared" si="19"/>
        <v>3.3571428571428568</v>
      </c>
      <c r="AT19" s="25">
        <f t="shared" si="20"/>
        <v>189.21428571428572</v>
      </c>
      <c r="AU19" s="25">
        <f t="shared" si="21"/>
        <v>173.89285714285717</v>
      </c>
      <c r="AV19" s="59">
        <f t="shared" si="22"/>
        <v>1.0881084411583486</v>
      </c>
      <c r="AW19" s="26">
        <f t="shared" si="23"/>
        <v>14.607142857142833</v>
      </c>
      <c r="AX19" s="60">
        <f t="shared" si="24"/>
        <v>0.9999999999999999</v>
      </c>
    </row>
    <row r="20" spans="1:50" s="44" customFormat="1" ht="12.75">
      <c r="A20" s="67" t="s">
        <v>59</v>
      </c>
      <c r="B20" s="52">
        <v>35047</v>
      </c>
      <c r="C20" s="53" t="s">
        <v>58</v>
      </c>
      <c r="D20" s="67">
        <v>528310</v>
      </c>
      <c r="E20" s="54">
        <v>0.057</v>
      </c>
      <c r="F20" s="54">
        <v>0.0256</v>
      </c>
      <c r="G20" s="54">
        <v>0.02</v>
      </c>
      <c r="H20" s="54">
        <v>2.897</v>
      </c>
      <c r="I20" s="54">
        <v>0.011</v>
      </c>
      <c r="J20" s="54">
        <v>0.077</v>
      </c>
      <c r="K20" s="54">
        <v>0.005</v>
      </c>
      <c r="L20" s="54">
        <v>0.525</v>
      </c>
      <c r="M20" s="54">
        <v>0.742</v>
      </c>
      <c r="N20" s="54">
        <v>0.317</v>
      </c>
      <c r="O20" s="54">
        <v>3.03</v>
      </c>
      <c r="P20" s="54">
        <v>0.89</v>
      </c>
      <c r="Q20" s="54">
        <v>4.61</v>
      </c>
      <c r="R20" s="29">
        <v>6.74</v>
      </c>
      <c r="S20" s="53">
        <v>15</v>
      </c>
      <c r="T20" s="53">
        <v>41</v>
      </c>
      <c r="U20" s="6">
        <v>0.05</v>
      </c>
      <c r="V20" s="67">
        <v>0.9638</v>
      </c>
      <c r="W20" s="6">
        <v>0.002</v>
      </c>
      <c r="X20" s="67">
        <v>10.8638</v>
      </c>
      <c r="Y20" s="67">
        <v>5.84</v>
      </c>
      <c r="Z20" s="56">
        <f t="shared" si="0"/>
        <v>0.088</v>
      </c>
      <c r="AA20" s="57">
        <f t="shared" si="1"/>
        <v>2.0357142857142856</v>
      </c>
      <c r="AB20" s="57">
        <f t="shared" si="2"/>
        <v>0.930909090909091</v>
      </c>
      <c r="AC20" s="57">
        <f t="shared" si="3"/>
        <v>2.2222222222222223</v>
      </c>
      <c r="AD20" s="57">
        <f t="shared" si="4"/>
        <v>413.85714285714283</v>
      </c>
      <c r="AE20" s="57">
        <f t="shared" si="5"/>
        <v>0.7857142857142856</v>
      </c>
      <c r="AF20" s="57">
        <f t="shared" si="6"/>
        <v>5.5</v>
      </c>
      <c r="AG20" s="57">
        <f t="shared" si="7"/>
        <v>0.4838709677419355</v>
      </c>
      <c r="AH20" s="57">
        <f t="shared" si="8"/>
        <v>13.461538461538462</v>
      </c>
      <c r="AI20" s="57">
        <f t="shared" si="9"/>
        <v>37.1</v>
      </c>
      <c r="AJ20" s="57">
        <f t="shared" si="10"/>
        <v>26.416666666666668</v>
      </c>
      <c r="AK20" s="57">
        <f t="shared" si="11"/>
        <v>131.7391304347826</v>
      </c>
      <c r="AL20" s="57">
        <f t="shared" si="12"/>
        <v>55.625</v>
      </c>
      <c r="AM20" s="57">
        <f t="shared" si="13"/>
        <v>131.71428571428572</v>
      </c>
      <c r="AN20" s="57">
        <f t="shared" si="14"/>
        <v>4.838709677419355</v>
      </c>
      <c r="AO20" s="57">
        <f t="shared" si="15"/>
        <v>60.2375</v>
      </c>
      <c r="AP20" s="57">
        <f t="shared" si="16"/>
        <v>0.06349206349206349</v>
      </c>
      <c r="AQ20" s="57">
        <f t="shared" si="17"/>
        <v>334.2707692307692</v>
      </c>
      <c r="AR20" s="28">
        <f t="shared" si="18"/>
        <v>0.18197008586099822</v>
      </c>
      <c r="AS20" s="28">
        <f t="shared" si="19"/>
        <v>6.285714285714286</v>
      </c>
      <c r="AT20" s="25">
        <f t="shared" si="20"/>
        <v>209.503049848702</v>
      </c>
      <c r="AU20" s="25">
        <f t="shared" si="21"/>
        <v>192.83928571428572</v>
      </c>
      <c r="AV20" s="59">
        <f t="shared" si="22"/>
        <v>1.0864127040955007</v>
      </c>
      <c r="AW20" s="26">
        <f t="shared" si="23"/>
        <v>15.878049848702005</v>
      </c>
      <c r="AX20" s="60">
        <f t="shared" si="24"/>
        <v>1.0001886258606054</v>
      </c>
    </row>
    <row r="21" spans="1:50" s="44" customFormat="1" ht="12.75">
      <c r="A21" s="67" t="s">
        <v>60</v>
      </c>
      <c r="B21" s="52">
        <v>35068</v>
      </c>
      <c r="C21" s="53">
        <v>162</v>
      </c>
      <c r="D21" s="67">
        <v>528311</v>
      </c>
      <c r="E21" s="54">
        <v>0.0414</v>
      </c>
      <c r="F21" s="54">
        <v>0.0192</v>
      </c>
      <c r="G21" s="54">
        <v>0.0309</v>
      </c>
      <c r="H21" s="54">
        <v>2.597</v>
      </c>
      <c r="I21" s="54">
        <v>0.022</v>
      </c>
      <c r="J21" s="54">
        <v>0.056</v>
      </c>
      <c r="K21" s="54">
        <v>0.005</v>
      </c>
      <c r="L21" s="54">
        <v>0.531</v>
      </c>
      <c r="M21" s="54">
        <v>0.604</v>
      </c>
      <c r="N21" s="54">
        <v>0.328</v>
      </c>
      <c r="O21" s="54">
        <v>3.18</v>
      </c>
      <c r="P21" s="54">
        <v>0.89</v>
      </c>
      <c r="Q21" s="54">
        <v>4.36</v>
      </c>
      <c r="R21" s="29">
        <v>6.84</v>
      </c>
      <c r="S21" s="53">
        <v>15</v>
      </c>
      <c r="T21" s="53">
        <v>44</v>
      </c>
      <c r="U21" s="6">
        <v>0.05</v>
      </c>
      <c r="V21" s="67">
        <v>1.0206</v>
      </c>
      <c r="W21" s="6">
        <v>0.002</v>
      </c>
      <c r="X21" s="67">
        <v>8.9581</v>
      </c>
      <c r="Y21" s="67">
        <v>5.76</v>
      </c>
      <c r="Z21" s="56">
        <f t="shared" si="0"/>
        <v>0.078</v>
      </c>
      <c r="AA21" s="57">
        <f t="shared" si="1"/>
        <v>1.4785714285714284</v>
      </c>
      <c r="AB21" s="57">
        <f t="shared" si="2"/>
        <v>0.6981818181818181</v>
      </c>
      <c r="AC21" s="57">
        <f t="shared" si="3"/>
        <v>3.4333333333333336</v>
      </c>
      <c r="AD21" s="57">
        <f t="shared" si="4"/>
        <v>371</v>
      </c>
      <c r="AE21" s="57">
        <f t="shared" si="5"/>
        <v>1.5714285714285712</v>
      </c>
      <c r="AF21" s="57">
        <f t="shared" si="6"/>
        <v>4</v>
      </c>
      <c r="AG21" s="57">
        <f t="shared" si="7"/>
        <v>0.4838709677419355</v>
      </c>
      <c r="AH21" s="57">
        <f t="shared" si="8"/>
        <v>13.615384615384617</v>
      </c>
      <c r="AI21" s="57">
        <f t="shared" si="9"/>
        <v>30.2</v>
      </c>
      <c r="AJ21" s="57">
        <f t="shared" si="10"/>
        <v>27.333333333333336</v>
      </c>
      <c r="AK21" s="57">
        <f t="shared" si="11"/>
        <v>138.2608695652174</v>
      </c>
      <c r="AL21" s="57">
        <f t="shared" si="12"/>
        <v>55.625</v>
      </c>
      <c r="AM21" s="57">
        <f t="shared" si="13"/>
        <v>124.57142857142858</v>
      </c>
      <c r="AN21" s="57">
        <f t="shared" si="14"/>
        <v>4.838709677419355</v>
      </c>
      <c r="AO21" s="57">
        <f t="shared" si="15"/>
        <v>63.787499999999994</v>
      </c>
      <c r="AP21" s="57">
        <f t="shared" si="16"/>
        <v>0.06349206349206349</v>
      </c>
      <c r="AQ21" s="57">
        <f t="shared" si="17"/>
        <v>275.63384615384615</v>
      </c>
      <c r="AR21" s="28">
        <f t="shared" si="18"/>
        <v>0.1445439770745928</v>
      </c>
      <c r="AS21" s="28">
        <f t="shared" si="19"/>
        <v>5.571428571428571</v>
      </c>
      <c r="AT21" s="25">
        <f t="shared" si="20"/>
        <v>210.98101608536393</v>
      </c>
      <c r="AU21" s="25">
        <f t="shared" si="21"/>
        <v>184.19642857142858</v>
      </c>
      <c r="AV21" s="59">
        <f t="shared" si="22"/>
        <v>1.1454131750635366</v>
      </c>
      <c r="AW21" s="26">
        <f t="shared" si="23"/>
        <v>25.213158942506766</v>
      </c>
      <c r="AX21" s="60">
        <f t="shared" si="24"/>
        <v>1.1098923015556441</v>
      </c>
    </row>
    <row r="22" spans="1:50" s="44" customFormat="1" ht="12.75">
      <c r="A22" s="67" t="s">
        <v>61</v>
      </c>
      <c r="B22" s="52">
        <v>35075</v>
      </c>
      <c r="C22" s="53">
        <v>162</v>
      </c>
      <c r="D22" s="67">
        <v>528312</v>
      </c>
      <c r="E22" s="54">
        <v>0.0267</v>
      </c>
      <c r="F22" s="54">
        <v>0.0207</v>
      </c>
      <c r="G22" s="54">
        <v>0.02</v>
      </c>
      <c r="H22" s="54">
        <v>2.395</v>
      </c>
      <c r="I22" s="54">
        <v>0.011</v>
      </c>
      <c r="J22" s="54">
        <v>0.072</v>
      </c>
      <c r="K22" s="54">
        <v>0.005</v>
      </c>
      <c r="L22" s="54">
        <v>1.037</v>
      </c>
      <c r="M22" s="54">
        <v>0.602</v>
      </c>
      <c r="N22" s="54">
        <v>0.333</v>
      </c>
      <c r="O22" s="54">
        <v>3.53</v>
      </c>
      <c r="P22" s="54">
        <v>0.94</v>
      </c>
      <c r="Q22" s="54">
        <v>4.43</v>
      </c>
      <c r="R22" s="29">
        <v>6.83</v>
      </c>
      <c r="S22" s="53">
        <v>16</v>
      </c>
      <c r="T22" s="53">
        <v>42</v>
      </c>
      <c r="U22" s="6">
        <v>0.05</v>
      </c>
      <c r="V22" s="67">
        <v>1.019</v>
      </c>
      <c r="W22" s="6">
        <v>0.002</v>
      </c>
      <c r="X22" s="67">
        <v>8.3711</v>
      </c>
      <c r="Y22" s="67">
        <v>4.11</v>
      </c>
      <c r="Z22" s="56">
        <f t="shared" si="0"/>
        <v>0.08299999999999999</v>
      </c>
      <c r="AA22" s="57">
        <f t="shared" si="1"/>
        <v>0.9535714285714286</v>
      </c>
      <c r="AB22" s="57">
        <f t="shared" si="2"/>
        <v>0.7527272727272728</v>
      </c>
      <c r="AC22" s="57">
        <f t="shared" si="3"/>
        <v>2.2222222222222223</v>
      </c>
      <c r="AD22" s="57">
        <f t="shared" si="4"/>
        <v>342.1428571428571</v>
      </c>
      <c r="AE22" s="57">
        <f t="shared" si="5"/>
        <v>0.7857142857142856</v>
      </c>
      <c r="AF22" s="57">
        <f t="shared" si="6"/>
        <v>5.142857142857142</v>
      </c>
      <c r="AG22" s="57">
        <f t="shared" si="7"/>
        <v>0.4838709677419355</v>
      </c>
      <c r="AH22" s="57">
        <f t="shared" si="8"/>
        <v>26.589743589743588</v>
      </c>
      <c r="AI22" s="57">
        <f t="shared" si="9"/>
        <v>30.099999999999998</v>
      </c>
      <c r="AJ22" s="57">
        <f t="shared" si="10"/>
        <v>27.75</v>
      </c>
      <c r="AK22" s="57">
        <f t="shared" si="11"/>
        <v>153.4782608695652</v>
      </c>
      <c r="AL22" s="57">
        <f t="shared" si="12"/>
        <v>58.75</v>
      </c>
      <c r="AM22" s="57">
        <f t="shared" si="13"/>
        <v>126.57142857142856</v>
      </c>
      <c r="AN22" s="57">
        <f t="shared" si="14"/>
        <v>4.838709677419355</v>
      </c>
      <c r="AO22" s="57">
        <f t="shared" si="15"/>
        <v>63.68749999999999</v>
      </c>
      <c r="AP22" s="57">
        <f t="shared" si="16"/>
        <v>0.06349206349206349</v>
      </c>
      <c r="AQ22" s="57">
        <f t="shared" si="17"/>
        <v>257.57230769230773</v>
      </c>
      <c r="AR22" s="28">
        <f t="shared" si="18"/>
        <v>0.1479108388168207</v>
      </c>
      <c r="AS22" s="28">
        <f t="shared" si="19"/>
        <v>5.928571428571428</v>
      </c>
      <c r="AT22" s="25">
        <f t="shared" si="20"/>
        <v>238.70371874502305</v>
      </c>
      <c r="AU22" s="25">
        <f t="shared" si="21"/>
        <v>190.4642857142857</v>
      </c>
      <c r="AV22" s="59">
        <f t="shared" si="22"/>
        <v>1.2532728529646815</v>
      </c>
      <c r="AW22" s="26">
        <f t="shared" si="23"/>
        <v>47.45371874502308</v>
      </c>
      <c r="AX22" s="60">
        <f t="shared" si="24"/>
        <v>1.2125821964864067</v>
      </c>
    </row>
    <row r="23" spans="1:50" s="44" customFormat="1" ht="12.75">
      <c r="A23" s="67" t="s">
        <v>62</v>
      </c>
      <c r="B23" s="52">
        <v>35082</v>
      </c>
      <c r="C23" s="53">
        <v>163</v>
      </c>
      <c r="D23" s="67">
        <v>528313</v>
      </c>
      <c r="E23" s="54">
        <v>0.0469</v>
      </c>
      <c r="F23" s="54">
        <v>0.0254</v>
      </c>
      <c r="G23" s="54">
        <v>0.02</v>
      </c>
      <c r="H23" s="54">
        <v>2.421</v>
      </c>
      <c r="I23" s="54">
        <v>0.018</v>
      </c>
      <c r="J23" s="54">
        <v>0.025</v>
      </c>
      <c r="K23" s="54">
        <v>0.052</v>
      </c>
      <c r="L23" s="54">
        <v>0.525</v>
      </c>
      <c r="M23" s="54">
        <v>0.747</v>
      </c>
      <c r="N23" s="54">
        <v>0.419</v>
      </c>
      <c r="O23" s="54">
        <v>3.43</v>
      </c>
      <c r="P23" s="54">
        <v>0.97</v>
      </c>
      <c r="Q23" s="54">
        <v>4.2</v>
      </c>
      <c r="R23" s="29">
        <v>6.94</v>
      </c>
      <c r="S23" s="53">
        <v>15</v>
      </c>
      <c r="T23" s="53">
        <v>43</v>
      </c>
      <c r="U23" s="6">
        <v>0.05</v>
      </c>
      <c r="V23" s="67">
        <v>1.0819</v>
      </c>
      <c r="W23" s="6">
        <v>0.002</v>
      </c>
      <c r="X23" s="67">
        <v>8.9256</v>
      </c>
      <c r="Y23" s="67">
        <v>3.16</v>
      </c>
      <c r="Z23" s="56">
        <f t="shared" si="0"/>
        <v>0.043</v>
      </c>
      <c r="AA23" s="57">
        <f t="shared" si="1"/>
        <v>1.6749999999999998</v>
      </c>
      <c r="AB23" s="57">
        <f t="shared" si="2"/>
        <v>0.9236363636363636</v>
      </c>
      <c r="AC23" s="57">
        <f t="shared" si="3"/>
        <v>2.2222222222222223</v>
      </c>
      <c r="AD23" s="57">
        <f t="shared" si="4"/>
        <v>345.85714285714283</v>
      </c>
      <c r="AE23" s="57">
        <f t="shared" si="5"/>
        <v>1.2857142857142856</v>
      </c>
      <c r="AF23" s="57">
        <f t="shared" si="6"/>
        <v>1.7857142857142858</v>
      </c>
      <c r="AG23" s="57">
        <f t="shared" si="7"/>
        <v>5.032258064516128</v>
      </c>
      <c r="AH23" s="57">
        <f t="shared" si="8"/>
        <v>13.461538461538462</v>
      </c>
      <c r="AI23" s="57">
        <f t="shared" si="9"/>
        <v>37.35</v>
      </c>
      <c r="AJ23" s="57">
        <f t="shared" si="10"/>
        <v>34.916666666666664</v>
      </c>
      <c r="AK23" s="57">
        <f t="shared" si="11"/>
        <v>149.13043478260872</v>
      </c>
      <c r="AL23" s="57">
        <f t="shared" si="12"/>
        <v>60.625</v>
      </c>
      <c r="AM23" s="57">
        <f t="shared" si="13"/>
        <v>120.00000000000001</v>
      </c>
      <c r="AN23" s="57">
        <f t="shared" si="14"/>
        <v>4.838709677419355</v>
      </c>
      <c r="AO23" s="57">
        <f t="shared" si="15"/>
        <v>67.61875</v>
      </c>
      <c r="AP23" s="57">
        <f t="shared" si="16"/>
        <v>0.06349206349206349</v>
      </c>
      <c r="AQ23" s="57">
        <f t="shared" si="17"/>
        <v>274.6338461538461</v>
      </c>
      <c r="AR23" s="28">
        <f t="shared" si="18"/>
        <v>0.11481536214968813</v>
      </c>
      <c r="AS23" s="28">
        <f t="shared" si="19"/>
        <v>3.071428571428571</v>
      </c>
      <c r="AT23" s="25">
        <f t="shared" si="20"/>
        <v>236.14435419652813</v>
      </c>
      <c r="AU23" s="25">
        <f t="shared" si="21"/>
        <v>182.4107142857143</v>
      </c>
      <c r="AV23" s="59">
        <f t="shared" si="22"/>
        <v>1.2945750205585487</v>
      </c>
      <c r="AW23" s="26">
        <f t="shared" si="23"/>
        <v>52.44792562509954</v>
      </c>
      <c r="AX23" s="60">
        <f t="shared" si="24"/>
        <v>1.2427536231884058</v>
      </c>
    </row>
    <row r="24" spans="1:50" s="44" customFormat="1" ht="12.75">
      <c r="A24" s="67" t="s">
        <v>63</v>
      </c>
      <c r="B24" s="52">
        <v>35089</v>
      </c>
      <c r="C24" s="53">
        <v>165</v>
      </c>
      <c r="D24" s="67">
        <v>528314</v>
      </c>
      <c r="E24" s="54">
        <v>0.041</v>
      </c>
      <c r="F24" s="54">
        <v>0.0323</v>
      </c>
      <c r="G24" s="54">
        <v>0.02</v>
      </c>
      <c r="H24" s="54">
        <v>2.637</v>
      </c>
      <c r="I24" s="54">
        <v>0.01</v>
      </c>
      <c r="J24" s="54">
        <v>0.057</v>
      </c>
      <c r="K24" s="54">
        <v>0.005</v>
      </c>
      <c r="L24" s="54">
        <v>0.565</v>
      </c>
      <c r="M24" s="54">
        <v>0.931</v>
      </c>
      <c r="N24" s="54">
        <v>0.47</v>
      </c>
      <c r="O24" s="54">
        <v>3.41</v>
      </c>
      <c r="P24" s="54">
        <v>1.04</v>
      </c>
      <c r="Q24" s="54">
        <v>4.46</v>
      </c>
      <c r="R24" s="29">
        <v>6.86</v>
      </c>
      <c r="S24" s="53">
        <v>15</v>
      </c>
      <c r="T24" s="53">
        <v>37</v>
      </c>
      <c r="U24" s="6">
        <v>0.05</v>
      </c>
      <c r="V24" s="67">
        <v>1.1203</v>
      </c>
      <c r="W24" s="6">
        <v>0.002</v>
      </c>
      <c r="X24" s="67">
        <v>9.0579</v>
      </c>
      <c r="Y24" s="67">
        <v>3.47</v>
      </c>
      <c r="Z24" s="56">
        <f t="shared" si="0"/>
        <v>0.067</v>
      </c>
      <c r="AA24" s="57">
        <f t="shared" si="1"/>
        <v>1.4642857142857144</v>
      </c>
      <c r="AB24" s="57">
        <f t="shared" si="2"/>
        <v>1.1745454545454546</v>
      </c>
      <c r="AC24" s="57">
        <f t="shared" si="3"/>
        <v>2.2222222222222223</v>
      </c>
      <c r="AD24" s="57">
        <f t="shared" si="4"/>
        <v>376.7142857142857</v>
      </c>
      <c r="AE24" s="57">
        <f t="shared" si="5"/>
        <v>0.7142857142857143</v>
      </c>
      <c r="AF24" s="57">
        <f t="shared" si="6"/>
        <v>4.071428571428571</v>
      </c>
      <c r="AG24" s="57">
        <f t="shared" si="7"/>
        <v>0.4838709677419355</v>
      </c>
      <c r="AH24" s="57">
        <f t="shared" si="8"/>
        <v>14.487179487179485</v>
      </c>
      <c r="AI24" s="57">
        <f t="shared" si="9"/>
        <v>46.550000000000004</v>
      </c>
      <c r="AJ24" s="57">
        <f t="shared" si="10"/>
        <v>39.166666666666664</v>
      </c>
      <c r="AK24" s="57">
        <f t="shared" si="11"/>
        <v>148.26086956521738</v>
      </c>
      <c r="AL24" s="57">
        <f t="shared" si="12"/>
        <v>65</v>
      </c>
      <c r="AM24" s="57">
        <f t="shared" si="13"/>
        <v>127.42857142857142</v>
      </c>
      <c r="AN24" s="57">
        <f t="shared" si="14"/>
        <v>4.838709677419355</v>
      </c>
      <c r="AO24" s="57">
        <f t="shared" si="15"/>
        <v>70.01875000000001</v>
      </c>
      <c r="AP24" s="57">
        <f t="shared" si="16"/>
        <v>0.06349206349206349</v>
      </c>
      <c r="AQ24" s="57">
        <f t="shared" si="17"/>
        <v>278.7046153846154</v>
      </c>
      <c r="AR24" s="28">
        <f t="shared" si="18"/>
        <v>0.13803842646028835</v>
      </c>
      <c r="AS24" s="28">
        <f t="shared" si="19"/>
        <v>4.785714285714286</v>
      </c>
      <c r="AT24" s="25">
        <f t="shared" si="20"/>
        <v>249.17900143334924</v>
      </c>
      <c r="AU24" s="25">
        <f t="shared" si="21"/>
        <v>196.5</v>
      </c>
      <c r="AV24" s="59">
        <f t="shared" si="22"/>
        <v>1.268086521289309</v>
      </c>
      <c r="AW24" s="26">
        <f t="shared" si="23"/>
        <v>51.96471571906352</v>
      </c>
      <c r="AX24" s="60">
        <f t="shared" si="24"/>
        <v>1.1634821602651588</v>
      </c>
    </row>
    <row r="25" spans="1:50" s="44" customFormat="1" ht="12.75">
      <c r="A25" s="67" t="s">
        <v>64</v>
      </c>
      <c r="B25" s="52">
        <v>35110</v>
      </c>
      <c r="C25" s="53">
        <v>163</v>
      </c>
      <c r="D25" s="67">
        <v>528315</v>
      </c>
      <c r="E25" s="54">
        <v>0.057</v>
      </c>
      <c r="F25" s="54">
        <v>0.0225</v>
      </c>
      <c r="G25" s="54">
        <v>0.0309</v>
      </c>
      <c r="H25" s="54">
        <v>2.616</v>
      </c>
      <c r="I25" s="54">
        <v>0.07</v>
      </c>
      <c r="J25" s="54">
        <v>0.046</v>
      </c>
      <c r="K25" s="54">
        <v>0.005</v>
      </c>
      <c r="L25" s="54">
        <v>0.472</v>
      </c>
      <c r="M25" s="54">
        <v>0.977</v>
      </c>
      <c r="N25" s="54">
        <v>0.458</v>
      </c>
      <c r="O25" s="54">
        <v>3.75</v>
      </c>
      <c r="P25" s="54">
        <v>1.07</v>
      </c>
      <c r="Q25" s="54">
        <v>4.68</v>
      </c>
      <c r="R25" s="29">
        <v>7</v>
      </c>
      <c r="S25" s="53">
        <v>13</v>
      </c>
      <c r="T25" s="53">
        <v>42</v>
      </c>
      <c r="U25" s="6">
        <v>0.05</v>
      </c>
      <c r="V25" s="67">
        <v>1.1832</v>
      </c>
      <c r="W25" s="6">
        <v>0.002</v>
      </c>
      <c r="X25" s="67">
        <v>6.244</v>
      </c>
      <c r="Y25" s="67">
        <v>3.4</v>
      </c>
      <c r="Z25" s="56">
        <f t="shared" si="0"/>
        <v>0.116</v>
      </c>
      <c r="AA25" s="57">
        <f t="shared" si="1"/>
        <v>2.0357142857142856</v>
      </c>
      <c r="AB25" s="57">
        <f t="shared" si="2"/>
        <v>0.8181818181818181</v>
      </c>
      <c r="AC25" s="57">
        <f t="shared" si="3"/>
        <v>3.4333333333333336</v>
      </c>
      <c r="AD25" s="57">
        <f t="shared" si="4"/>
        <v>373.7142857142857</v>
      </c>
      <c r="AE25" s="57">
        <f t="shared" si="5"/>
        <v>5</v>
      </c>
      <c r="AF25" s="57">
        <f t="shared" si="6"/>
        <v>3.2857142857142856</v>
      </c>
      <c r="AG25" s="57">
        <f t="shared" si="7"/>
        <v>0.4838709677419355</v>
      </c>
      <c r="AH25" s="57">
        <f t="shared" si="8"/>
        <v>12.102564102564102</v>
      </c>
      <c r="AI25" s="57">
        <f t="shared" si="9"/>
        <v>48.849999999999994</v>
      </c>
      <c r="AJ25" s="57">
        <f t="shared" si="10"/>
        <v>38.16666666666667</v>
      </c>
      <c r="AK25" s="57">
        <f t="shared" si="11"/>
        <v>163.04347826086956</v>
      </c>
      <c r="AL25" s="57">
        <f t="shared" si="12"/>
        <v>66.875</v>
      </c>
      <c r="AM25" s="57">
        <f t="shared" si="13"/>
        <v>133.7142857142857</v>
      </c>
      <c r="AN25" s="57">
        <f t="shared" si="14"/>
        <v>4.838709677419355</v>
      </c>
      <c r="AO25" s="57">
        <f t="shared" si="15"/>
        <v>73.95</v>
      </c>
      <c r="AP25" s="57">
        <f t="shared" si="16"/>
        <v>0.06349206349206349</v>
      </c>
      <c r="AQ25" s="57">
        <f t="shared" si="17"/>
        <v>192.12307692307692</v>
      </c>
      <c r="AR25" s="28">
        <f t="shared" si="18"/>
        <v>0.1</v>
      </c>
      <c r="AS25" s="28">
        <f t="shared" si="19"/>
        <v>8.285714285714285</v>
      </c>
      <c r="AT25" s="25">
        <f t="shared" si="20"/>
        <v>267.16270903010036</v>
      </c>
      <c r="AU25" s="25">
        <f t="shared" si="21"/>
        <v>203.875</v>
      </c>
      <c r="AV25" s="59">
        <f t="shared" si="22"/>
        <v>1.3104240786271018</v>
      </c>
      <c r="AW25" s="26">
        <f t="shared" si="23"/>
        <v>58.28770903010036</v>
      </c>
      <c r="AX25" s="60">
        <f t="shared" si="24"/>
        <v>1.2193422519509478</v>
      </c>
    </row>
    <row r="26" spans="1:50" s="44" customFormat="1" ht="12.75">
      <c r="A26" s="67" t="s">
        <v>65</v>
      </c>
      <c r="B26" s="52">
        <v>35131</v>
      </c>
      <c r="C26" s="53">
        <v>164</v>
      </c>
      <c r="D26" s="67">
        <v>528316</v>
      </c>
      <c r="E26" s="54">
        <v>0.057</v>
      </c>
      <c r="F26" s="54">
        <v>0.0269</v>
      </c>
      <c r="G26" s="54">
        <v>0.0361</v>
      </c>
      <c r="H26" s="54">
        <v>2.634</v>
      </c>
      <c r="I26" s="54">
        <v>0.015</v>
      </c>
      <c r="J26" s="54">
        <v>0.06</v>
      </c>
      <c r="K26" s="54">
        <v>0.005</v>
      </c>
      <c r="L26" s="54">
        <v>0.458</v>
      </c>
      <c r="M26" s="54">
        <v>0.82</v>
      </c>
      <c r="N26" s="54">
        <v>0.461</v>
      </c>
      <c r="O26" s="54">
        <v>3.75</v>
      </c>
      <c r="P26" s="54">
        <v>1.1</v>
      </c>
      <c r="Q26" s="54">
        <v>4.67</v>
      </c>
      <c r="R26" s="29">
        <v>7</v>
      </c>
      <c r="S26" s="53">
        <v>14</v>
      </c>
      <c r="T26" s="53">
        <v>39</v>
      </c>
      <c r="U26" s="6">
        <v>0.05</v>
      </c>
      <c r="V26" s="67">
        <v>1.2738</v>
      </c>
      <c r="W26" s="6">
        <v>0.002</v>
      </c>
      <c r="X26" s="67">
        <v>7.2387</v>
      </c>
      <c r="Y26" s="67">
        <v>5.68</v>
      </c>
      <c r="Z26" s="56">
        <f t="shared" si="0"/>
        <v>0.075</v>
      </c>
      <c r="AA26" s="57">
        <f t="shared" si="1"/>
        <v>2.0357142857142856</v>
      </c>
      <c r="AB26" s="57">
        <f t="shared" si="2"/>
        <v>0.9781818181818182</v>
      </c>
      <c r="AC26" s="57">
        <f t="shared" si="3"/>
        <v>4.011111111111111</v>
      </c>
      <c r="AD26" s="57">
        <f t="shared" si="4"/>
        <v>376.2857142857143</v>
      </c>
      <c r="AE26" s="57">
        <f t="shared" si="5"/>
        <v>1.0714285714285714</v>
      </c>
      <c r="AF26" s="57">
        <f t="shared" si="6"/>
        <v>4.285714285714286</v>
      </c>
      <c r="AG26" s="57">
        <f t="shared" si="7"/>
        <v>0.4838709677419355</v>
      </c>
      <c r="AH26" s="57">
        <f t="shared" si="8"/>
        <v>11.743589743589745</v>
      </c>
      <c r="AI26" s="57">
        <f t="shared" si="9"/>
        <v>40.99999999999999</v>
      </c>
      <c r="AJ26" s="57">
        <f t="shared" si="10"/>
        <v>38.41666666666667</v>
      </c>
      <c r="AK26" s="57">
        <f t="shared" si="11"/>
        <v>163.04347826086956</v>
      </c>
      <c r="AL26" s="57">
        <f t="shared" si="12"/>
        <v>68.75</v>
      </c>
      <c r="AM26" s="57">
        <f t="shared" si="13"/>
        <v>133.42857142857142</v>
      </c>
      <c r="AN26" s="57">
        <f t="shared" si="14"/>
        <v>4.838709677419355</v>
      </c>
      <c r="AO26" s="57">
        <f t="shared" si="15"/>
        <v>79.6125</v>
      </c>
      <c r="AP26" s="57">
        <f t="shared" si="16"/>
        <v>0.06349206349206349</v>
      </c>
      <c r="AQ26" s="57">
        <f t="shared" si="17"/>
        <v>222.72923076923075</v>
      </c>
      <c r="AR26" s="28">
        <f t="shared" si="18"/>
        <v>0.1</v>
      </c>
      <c r="AS26" s="28">
        <f t="shared" si="19"/>
        <v>5.357142857142857</v>
      </c>
      <c r="AT26" s="25">
        <f t="shared" si="20"/>
        <v>255.27516324255453</v>
      </c>
      <c r="AU26" s="25">
        <f t="shared" si="21"/>
        <v>206.46428571428572</v>
      </c>
      <c r="AV26" s="59">
        <f t="shared" si="22"/>
        <v>1.2364131760580395</v>
      </c>
      <c r="AW26" s="26">
        <f t="shared" si="23"/>
        <v>47.73944895684025</v>
      </c>
      <c r="AX26" s="60">
        <f t="shared" si="24"/>
        <v>1.2219532631970953</v>
      </c>
    </row>
    <row r="27" spans="1:50" ht="12.75">
      <c r="A27" s="3" t="s">
        <v>66</v>
      </c>
      <c r="B27" s="4">
        <v>35166</v>
      </c>
      <c r="C27" s="68">
        <v>161</v>
      </c>
      <c r="D27" s="3">
        <v>531878</v>
      </c>
      <c r="E27" s="6">
        <v>0.0443</v>
      </c>
      <c r="F27" s="6">
        <v>0.0361</v>
      </c>
      <c r="G27" s="54">
        <v>0.02</v>
      </c>
      <c r="H27" s="54">
        <v>2.636</v>
      </c>
      <c r="I27" s="6">
        <v>0.01</v>
      </c>
      <c r="J27" s="6">
        <v>0.072</v>
      </c>
      <c r="K27" s="6">
        <v>0.005</v>
      </c>
      <c r="L27" s="6">
        <v>0.491</v>
      </c>
      <c r="M27" s="6">
        <v>1.017</v>
      </c>
      <c r="N27" s="6">
        <v>0.478</v>
      </c>
      <c r="O27" s="69"/>
      <c r="P27" s="6">
        <v>1.18</v>
      </c>
      <c r="Q27" s="6">
        <v>4.48</v>
      </c>
      <c r="R27" s="27">
        <v>6.68</v>
      </c>
      <c r="S27" s="68">
        <v>16</v>
      </c>
      <c r="T27" s="53">
        <v>35</v>
      </c>
      <c r="U27" s="6">
        <v>0.05</v>
      </c>
      <c r="V27" s="27">
        <v>1.2304</v>
      </c>
      <c r="W27" s="6">
        <v>0.002</v>
      </c>
      <c r="X27" s="27">
        <v>9.1767</v>
      </c>
      <c r="Y27" s="27">
        <v>5.16</v>
      </c>
      <c r="Z27" s="56">
        <f t="shared" si="0"/>
        <v>0.08199999999999999</v>
      </c>
      <c r="AA27" s="57">
        <f t="shared" si="1"/>
        <v>1.582142857142857</v>
      </c>
      <c r="AB27" s="57">
        <f t="shared" si="2"/>
        <v>1.3127272727272727</v>
      </c>
      <c r="AC27" s="57">
        <f t="shared" si="3"/>
        <v>2.2222222222222223</v>
      </c>
      <c r="AD27" s="57">
        <f t="shared" si="4"/>
        <v>376.5714285714286</v>
      </c>
      <c r="AE27" s="57">
        <f t="shared" si="5"/>
        <v>0.7142857142857143</v>
      </c>
      <c r="AF27" s="57">
        <f t="shared" si="6"/>
        <v>5.142857142857142</v>
      </c>
      <c r="AG27" s="57">
        <f t="shared" si="7"/>
        <v>0.4838709677419355</v>
      </c>
      <c r="AH27" s="57">
        <f t="shared" si="8"/>
        <v>12.58974358974359</v>
      </c>
      <c r="AI27" s="57">
        <f t="shared" si="9"/>
        <v>50.849999999999994</v>
      </c>
      <c r="AJ27" s="57">
        <f t="shared" si="10"/>
        <v>39.83333333333333</v>
      </c>
      <c r="AK27" s="58"/>
      <c r="AL27" s="57">
        <f t="shared" si="12"/>
        <v>73.75</v>
      </c>
      <c r="AM27" s="57">
        <f t="shared" si="13"/>
        <v>128</v>
      </c>
      <c r="AN27" s="57">
        <f t="shared" si="14"/>
        <v>4.838709677419355</v>
      </c>
      <c r="AO27" s="57">
        <f t="shared" si="15"/>
        <v>76.89999999999999</v>
      </c>
      <c r="AP27" s="57">
        <f t="shared" si="16"/>
        <v>0.06349206349206349</v>
      </c>
      <c r="AQ27" s="57">
        <f t="shared" si="17"/>
        <v>282.36</v>
      </c>
      <c r="AR27" s="28">
        <f t="shared" si="18"/>
        <v>0.20892961308540403</v>
      </c>
      <c r="AS27" s="28">
        <f t="shared" si="19"/>
        <v>5.857142857142857</v>
      </c>
      <c r="AT27" s="25"/>
      <c r="AU27" s="25"/>
      <c r="AV27" s="59"/>
      <c r="AW27" s="26"/>
      <c r="AX27" s="60"/>
    </row>
    <row r="28" spans="1:50" ht="12.75">
      <c r="A28" s="3" t="s">
        <v>67</v>
      </c>
      <c r="B28" s="4">
        <v>35173</v>
      </c>
      <c r="C28" s="68">
        <v>160</v>
      </c>
      <c r="D28" s="3">
        <v>531879</v>
      </c>
      <c r="E28" s="6">
        <v>0.111</v>
      </c>
      <c r="F28" s="6">
        <v>0.0364</v>
      </c>
      <c r="G28" s="54">
        <v>0.0319</v>
      </c>
      <c r="H28" s="54">
        <v>2.652</v>
      </c>
      <c r="I28" s="6">
        <v>0.01</v>
      </c>
      <c r="J28" s="6">
        <v>0.069</v>
      </c>
      <c r="K28" s="6">
        <v>0.005</v>
      </c>
      <c r="L28" s="6">
        <v>0.299</v>
      </c>
      <c r="M28" s="6">
        <v>0.738</v>
      </c>
      <c r="N28" s="6">
        <v>0.351</v>
      </c>
      <c r="O28" s="6">
        <v>3.498</v>
      </c>
      <c r="P28" s="6">
        <v>1.16</v>
      </c>
      <c r="Q28" s="6">
        <v>4.25</v>
      </c>
      <c r="R28" s="27">
        <v>6.76</v>
      </c>
      <c r="S28" s="68">
        <v>16</v>
      </c>
      <c r="T28" s="53">
        <v>29</v>
      </c>
      <c r="U28" s="6">
        <v>0.05</v>
      </c>
      <c r="V28" s="27">
        <v>1.1775</v>
      </c>
      <c r="W28" s="6">
        <v>0.002</v>
      </c>
      <c r="X28" s="27">
        <v>7.5213</v>
      </c>
      <c r="Y28" s="27">
        <v>3.31</v>
      </c>
      <c r="Z28" s="56">
        <f t="shared" si="0"/>
        <v>0.079</v>
      </c>
      <c r="AA28" s="57">
        <f t="shared" si="1"/>
        <v>3.9642857142857144</v>
      </c>
      <c r="AB28" s="57">
        <f t="shared" si="2"/>
        <v>1.3236363636363637</v>
      </c>
      <c r="AC28" s="57">
        <f t="shared" si="3"/>
        <v>3.5444444444444447</v>
      </c>
      <c r="AD28" s="57">
        <f t="shared" si="4"/>
        <v>378.8571428571429</v>
      </c>
      <c r="AE28" s="57">
        <f t="shared" si="5"/>
        <v>0.7142857142857143</v>
      </c>
      <c r="AF28" s="57">
        <f t="shared" si="6"/>
        <v>4.928571428571429</v>
      </c>
      <c r="AG28" s="57">
        <f t="shared" si="7"/>
        <v>0.4838709677419355</v>
      </c>
      <c r="AH28" s="57">
        <f t="shared" si="8"/>
        <v>7.666666666666666</v>
      </c>
      <c r="AI28" s="57">
        <f t="shared" si="9"/>
        <v>36.900000000000006</v>
      </c>
      <c r="AJ28" s="57">
        <f t="shared" si="10"/>
        <v>29.25</v>
      </c>
      <c r="AK28" s="57">
        <f t="shared" si="11"/>
        <v>152.08695652173915</v>
      </c>
      <c r="AL28" s="57">
        <f t="shared" si="12"/>
        <v>72.5</v>
      </c>
      <c r="AM28" s="57">
        <f t="shared" si="13"/>
        <v>121.42857142857143</v>
      </c>
      <c r="AN28" s="57">
        <f t="shared" si="14"/>
        <v>4.838709677419355</v>
      </c>
      <c r="AO28" s="57">
        <f t="shared" si="15"/>
        <v>73.59375</v>
      </c>
      <c r="AP28" s="57">
        <f t="shared" si="16"/>
        <v>0.06349206349206349</v>
      </c>
      <c r="AQ28" s="57">
        <f t="shared" si="17"/>
        <v>231.4246153846154</v>
      </c>
      <c r="AR28" s="28">
        <f t="shared" si="18"/>
        <v>0.17378008287493762</v>
      </c>
      <c r="AS28" s="28">
        <f t="shared" si="19"/>
        <v>5.642857142857143</v>
      </c>
      <c r="AT28" s="25">
        <f t="shared" si="20"/>
        <v>226.61790890269154</v>
      </c>
      <c r="AU28" s="25">
        <f t="shared" si="21"/>
        <v>198.85714285714286</v>
      </c>
      <c r="AV28" s="59">
        <f t="shared" si="22"/>
        <v>1.1396015533899717</v>
      </c>
      <c r="AW28" s="26">
        <f t="shared" si="23"/>
        <v>27.046480331262956</v>
      </c>
      <c r="AX28" s="60">
        <f t="shared" si="24"/>
        <v>1.2524808184143223</v>
      </c>
    </row>
    <row r="29" spans="1:50" ht="12.75">
      <c r="A29" s="3" t="s">
        <v>68</v>
      </c>
      <c r="B29" s="4">
        <v>35180</v>
      </c>
      <c r="C29" s="68">
        <v>162</v>
      </c>
      <c r="D29" s="3">
        <v>531920</v>
      </c>
      <c r="E29" s="6">
        <v>0.197</v>
      </c>
      <c r="F29" s="6">
        <v>0.0436</v>
      </c>
      <c r="G29" s="54">
        <v>0.0469</v>
      </c>
      <c r="H29" s="54">
        <v>3.063</v>
      </c>
      <c r="I29" s="6">
        <v>0.01</v>
      </c>
      <c r="J29" s="6">
        <v>0.062</v>
      </c>
      <c r="K29" s="6">
        <v>0.005</v>
      </c>
      <c r="L29" s="6">
        <v>0.36</v>
      </c>
      <c r="M29" s="6">
        <v>0.779</v>
      </c>
      <c r="N29" s="6">
        <v>0.422</v>
      </c>
      <c r="O29" s="6">
        <v>3.277</v>
      </c>
      <c r="P29" s="6">
        <v>1.2</v>
      </c>
      <c r="Q29" s="6">
        <v>4.98</v>
      </c>
      <c r="R29" s="27">
        <v>6.78</v>
      </c>
      <c r="S29" s="68">
        <v>16</v>
      </c>
      <c r="T29" s="53">
        <v>29</v>
      </c>
      <c r="U29" s="6">
        <v>0.05</v>
      </c>
      <c r="V29" s="3">
        <v>1.3708</v>
      </c>
      <c r="W29" s="6">
        <v>0.002</v>
      </c>
      <c r="X29" s="27">
        <v>7.54</v>
      </c>
      <c r="Y29" s="27">
        <v>3.79</v>
      </c>
      <c r="Z29" s="56">
        <f t="shared" si="0"/>
        <v>0.072</v>
      </c>
      <c r="AA29" s="57">
        <f t="shared" si="1"/>
        <v>7.035714285714286</v>
      </c>
      <c r="AB29" s="57">
        <f t="shared" si="2"/>
        <v>1.5854545454545454</v>
      </c>
      <c r="AC29" s="57">
        <f t="shared" si="3"/>
        <v>5.21111111111111</v>
      </c>
      <c r="AD29" s="57">
        <f t="shared" si="4"/>
        <v>437.5714285714286</v>
      </c>
      <c r="AE29" s="57">
        <f t="shared" si="5"/>
        <v>0.7142857142857143</v>
      </c>
      <c r="AF29" s="57">
        <f t="shared" si="6"/>
        <v>4.428571428571429</v>
      </c>
      <c r="AG29" s="57">
        <f t="shared" si="7"/>
        <v>0.4838709677419355</v>
      </c>
      <c r="AH29" s="57">
        <f t="shared" si="8"/>
        <v>9.23076923076923</v>
      </c>
      <c r="AI29" s="57">
        <f t="shared" si="9"/>
        <v>38.949999999999996</v>
      </c>
      <c r="AJ29" s="57">
        <f t="shared" si="10"/>
        <v>35.166666666666664</v>
      </c>
      <c r="AK29" s="57">
        <f t="shared" si="11"/>
        <v>142.47826086956522</v>
      </c>
      <c r="AL29" s="57">
        <f t="shared" si="12"/>
        <v>75</v>
      </c>
      <c r="AM29" s="57">
        <f t="shared" si="13"/>
        <v>142.2857142857143</v>
      </c>
      <c r="AN29" s="57">
        <f t="shared" si="14"/>
        <v>4.838709677419355</v>
      </c>
      <c r="AO29" s="57">
        <f t="shared" si="15"/>
        <v>85.675</v>
      </c>
      <c r="AP29" s="57">
        <f t="shared" si="16"/>
        <v>0.06349206349206349</v>
      </c>
      <c r="AQ29" s="57">
        <f t="shared" si="17"/>
        <v>232</v>
      </c>
      <c r="AR29" s="28">
        <f t="shared" si="18"/>
        <v>0.16595869074375594</v>
      </c>
      <c r="AS29" s="28">
        <f t="shared" si="19"/>
        <v>5.142857142857143</v>
      </c>
      <c r="AT29" s="25">
        <f t="shared" si="20"/>
        <v>226.5399824812868</v>
      </c>
      <c r="AU29" s="25">
        <f t="shared" si="21"/>
        <v>221.71428571428572</v>
      </c>
      <c r="AV29" s="59">
        <f t="shared" si="22"/>
        <v>1.021765384902711</v>
      </c>
      <c r="AW29" s="26">
        <f t="shared" si="23"/>
        <v>4.111411052715397</v>
      </c>
      <c r="AX29" s="60">
        <f t="shared" si="24"/>
        <v>1.001353239043129</v>
      </c>
    </row>
    <row r="30" spans="1:50" ht="12.75">
      <c r="A30" t="s">
        <v>69</v>
      </c>
      <c r="B30" s="4">
        <v>35369</v>
      </c>
      <c r="C30" s="68">
        <v>162</v>
      </c>
      <c r="D30" s="3">
        <v>549923</v>
      </c>
      <c r="E30" s="27">
        <v>0.735</v>
      </c>
      <c r="F30" s="27">
        <v>0.071</v>
      </c>
      <c r="G30" s="54">
        <v>0.02</v>
      </c>
      <c r="H30" s="29">
        <v>1.396</v>
      </c>
      <c r="I30" s="27">
        <v>0.026</v>
      </c>
      <c r="J30" s="27">
        <v>0.057</v>
      </c>
      <c r="K30" s="27">
        <v>0.022</v>
      </c>
      <c r="L30" s="27">
        <v>0.551</v>
      </c>
      <c r="M30" s="27">
        <v>0.858</v>
      </c>
      <c r="N30" s="27">
        <v>0.27</v>
      </c>
      <c r="O30" s="27">
        <v>1.93</v>
      </c>
      <c r="P30" s="27">
        <v>0.58</v>
      </c>
      <c r="Q30" s="27">
        <v>3.24</v>
      </c>
      <c r="R30" s="27">
        <v>6.62</v>
      </c>
      <c r="S30" s="68">
        <v>18</v>
      </c>
      <c r="T30" s="53">
        <v>36</v>
      </c>
      <c r="U30" s="6">
        <v>0.05</v>
      </c>
      <c r="V30" s="27">
        <v>0.7762</v>
      </c>
      <c r="W30" s="6">
        <v>0.0026</v>
      </c>
      <c r="X30" s="27">
        <v>10.3261</v>
      </c>
      <c r="Y30" s="27">
        <v>11.84</v>
      </c>
      <c r="Z30" s="56">
        <f t="shared" si="0"/>
        <v>0.083</v>
      </c>
      <c r="AA30" s="57">
        <f t="shared" si="1"/>
        <v>26.25</v>
      </c>
      <c r="AB30" s="57">
        <f t="shared" si="2"/>
        <v>2.5818181818181816</v>
      </c>
      <c r="AC30" s="57">
        <f t="shared" si="3"/>
        <v>2.2222222222222223</v>
      </c>
      <c r="AD30" s="57">
        <f t="shared" si="4"/>
        <v>199.42857142857142</v>
      </c>
      <c r="AE30" s="57">
        <f t="shared" si="5"/>
        <v>1.8571428571428572</v>
      </c>
      <c r="AF30" s="57">
        <f t="shared" si="6"/>
        <v>4.071428571428571</v>
      </c>
      <c r="AG30" s="57">
        <f t="shared" si="7"/>
        <v>2.129032258064516</v>
      </c>
      <c r="AH30" s="57">
        <f t="shared" si="8"/>
        <v>14.12820512820513</v>
      </c>
      <c r="AI30" s="57">
        <f t="shared" si="9"/>
        <v>42.9</v>
      </c>
      <c r="AJ30" s="57">
        <f t="shared" si="10"/>
        <v>22.500000000000004</v>
      </c>
      <c r="AK30" s="57">
        <f t="shared" si="11"/>
        <v>83.91304347826087</v>
      </c>
      <c r="AL30" s="57">
        <f t="shared" si="12"/>
        <v>36.25</v>
      </c>
      <c r="AM30" s="57">
        <f t="shared" si="13"/>
        <v>92.57142857142858</v>
      </c>
      <c r="AN30" s="57">
        <f t="shared" si="14"/>
        <v>4.838709677419355</v>
      </c>
      <c r="AO30" s="57">
        <f t="shared" si="15"/>
        <v>48.5125</v>
      </c>
      <c r="AP30" s="57">
        <f t="shared" si="16"/>
        <v>0.08253968253968254</v>
      </c>
      <c r="AQ30" s="57">
        <f t="shared" si="17"/>
        <v>317.72615384615386</v>
      </c>
      <c r="AR30" s="28">
        <f t="shared" si="18"/>
        <v>0.23988329190194896</v>
      </c>
      <c r="AS30" s="28">
        <f t="shared" si="19"/>
        <v>5.928571428571429</v>
      </c>
      <c r="AT30" s="25">
        <f t="shared" si="20"/>
        <v>165.29839146360888</v>
      </c>
      <c r="AU30" s="25">
        <f t="shared" si="21"/>
        <v>132.89285714285717</v>
      </c>
      <c r="AV30" s="59">
        <f t="shared" si="22"/>
        <v>1.243847073631026</v>
      </c>
      <c r="AW30" s="26">
        <f t="shared" si="23"/>
        <v>30.548391463608823</v>
      </c>
      <c r="AX30" s="60">
        <f t="shared" si="24"/>
        <v>0.9064680622651636</v>
      </c>
    </row>
    <row r="31" spans="1:50" ht="12.75">
      <c r="A31" t="s">
        <v>70</v>
      </c>
      <c r="B31" s="4">
        <v>35404</v>
      </c>
      <c r="C31" s="68">
        <v>163</v>
      </c>
      <c r="D31" s="3">
        <v>549924</v>
      </c>
      <c r="E31" s="27">
        <v>0.113</v>
      </c>
      <c r="F31" s="27">
        <v>0.07</v>
      </c>
      <c r="G31" s="54">
        <v>0.02</v>
      </c>
      <c r="H31" s="29">
        <v>1.798</v>
      </c>
      <c r="I31" s="27">
        <v>0.018</v>
      </c>
      <c r="J31" s="27">
        <v>0.03</v>
      </c>
      <c r="K31" s="27">
        <v>0.03</v>
      </c>
      <c r="L31" s="27">
        <v>1.776</v>
      </c>
      <c r="M31" s="27">
        <v>0.837</v>
      </c>
      <c r="N31" s="27">
        <v>0.331</v>
      </c>
      <c r="O31" s="27">
        <v>3.33</v>
      </c>
      <c r="P31" s="27">
        <v>0.71</v>
      </c>
      <c r="Q31" s="27">
        <v>5.23</v>
      </c>
      <c r="R31" s="27">
        <v>6.62</v>
      </c>
      <c r="S31" s="68">
        <v>18</v>
      </c>
      <c r="T31" s="53">
        <v>45</v>
      </c>
      <c r="U31" s="6">
        <v>0.05</v>
      </c>
      <c r="V31" s="27">
        <v>0.8302</v>
      </c>
      <c r="W31" s="69"/>
      <c r="X31" s="27">
        <v>9.9466</v>
      </c>
      <c r="Y31" s="27">
        <v>7.67</v>
      </c>
      <c r="Z31" s="56">
        <f t="shared" si="0"/>
        <v>0.048</v>
      </c>
      <c r="AA31" s="57">
        <f t="shared" si="1"/>
        <v>4.035714285714286</v>
      </c>
      <c r="AB31" s="57">
        <f t="shared" si="2"/>
        <v>2.5454545454545454</v>
      </c>
      <c r="AC31" s="57">
        <f t="shared" si="3"/>
        <v>2.2222222222222223</v>
      </c>
      <c r="AD31" s="57">
        <f t="shared" si="4"/>
        <v>256.85714285714283</v>
      </c>
      <c r="AE31" s="57">
        <f t="shared" si="5"/>
        <v>1.2857142857142856</v>
      </c>
      <c r="AF31" s="57">
        <f t="shared" si="6"/>
        <v>2.142857142857143</v>
      </c>
      <c r="AG31" s="57">
        <f t="shared" si="7"/>
        <v>2.9032258064516125</v>
      </c>
      <c r="AH31" s="57">
        <f t="shared" si="8"/>
        <v>45.53846153846154</v>
      </c>
      <c r="AI31" s="57">
        <f t="shared" si="9"/>
        <v>41.85</v>
      </c>
      <c r="AJ31" s="57">
        <f t="shared" si="10"/>
        <v>27.583333333333336</v>
      </c>
      <c r="AK31" s="57">
        <f t="shared" si="11"/>
        <v>144.7826086956522</v>
      </c>
      <c r="AL31" s="57">
        <f t="shared" si="12"/>
        <v>44.375</v>
      </c>
      <c r="AM31" s="57">
        <f t="shared" si="13"/>
        <v>149.42857142857144</v>
      </c>
      <c r="AN31" s="57">
        <f t="shared" si="14"/>
        <v>4.838709677419355</v>
      </c>
      <c r="AO31" s="57">
        <f t="shared" si="15"/>
        <v>51.8875</v>
      </c>
      <c r="AP31" s="58"/>
      <c r="AQ31" s="57">
        <f t="shared" si="17"/>
        <v>306.0492307692308</v>
      </c>
      <c r="AR31" s="28">
        <f t="shared" si="18"/>
        <v>0.23988329190194896</v>
      </c>
      <c r="AS31" s="28">
        <f t="shared" si="19"/>
        <v>3.4285714285714284</v>
      </c>
      <c r="AT31" s="25">
        <f t="shared" si="20"/>
        <v>261.04011785316135</v>
      </c>
      <c r="AU31" s="25">
        <f t="shared" si="21"/>
        <v>195.94642857142858</v>
      </c>
      <c r="AV31" s="59">
        <f t="shared" si="22"/>
        <v>1.332201458104168</v>
      </c>
      <c r="AW31" s="26">
        <f t="shared" si="23"/>
        <v>63.80797499601849</v>
      </c>
      <c r="AX31" s="60">
        <f t="shared" si="24"/>
        <v>0.968908471194613</v>
      </c>
    </row>
    <row r="32" spans="1:50" ht="12.75">
      <c r="A32" t="s">
        <v>71</v>
      </c>
      <c r="B32" s="4">
        <v>35411</v>
      </c>
      <c r="C32" s="68">
        <v>162</v>
      </c>
      <c r="D32" s="3">
        <v>549925</v>
      </c>
      <c r="E32" s="27">
        <v>0.104</v>
      </c>
      <c r="F32" s="27">
        <v>0.069</v>
      </c>
      <c r="G32" s="29">
        <v>0.0444</v>
      </c>
      <c r="H32" s="29">
        <v>2.592</v>
      </c>
      <c r="I32" s="27">
        <v>0.257</v>
      </c>
      <c r="J32" s="27">
        <v>0.025</v>
      </c>
      <c r="K32" s="27">
        <v>0.019</v>
      </c>
      <c r="L32" s="27">
        <v>1.279</v>
      </c>
      <c r="M32" s="27">
        <v>0.95</v>
      </c>
      <c r="N32" s="27">
        <v>0.38</v>
      </c>
      <c r="O32" s="27">
        <v>3.95</v>
      </c>
      <c r="P32" s="27">
        <v>0.86</v>
      </c>
      <c r="Q32" s="27">
        <v>5.81</v>
      </c>
      <c r="R32" s="27">
        <v>6.67</v>
      </c>
      <c r="S32" s="68">
        <v>18</v>
      </c>
      <c r="T32" s="53">
        <v>49</v>
      </c>
      <c r="U32" s="6">
        <v>0.05</v>
      </c>
      <c r="V32" s="27">
        <v>1.1015</v>
      </c>
      <c r="W32" s="6">
        <v>0.0077</v>
      </c>
      <c r="X32" s="27">
        <v>11.4389</v>
      </c>
      <c r="Y32" s="27">
        <v>5.56</v>
      </c>
      <c r="Z32" s="56">
        <f t="shared" si="0"/>
        <v>0.28200000000000003</v>
      </c>
      <c r="AA32" s="57">
        <f t="shared" si="1"/>
        <v>3.7142857142857144</v>
      </c>
      <c r="AB32" s="57">
        <f t="shared" si="2"/>
        <v>2.5090909090909093</v>
      </c>
      <c r="AC32" s="57">
        <f t="shared" si="3"/>
        <v>4.933333333333333</v>
      </c>
      <c r="AD32" s="57">
        <f t="shared" si="4"/>
        <v>370.2857142857143</v>
      </c>
      <c r="AE32" s="57">
        <f t="shared" si="5"/>
        <v>18.357142857142858</v>
      </c>
      <c r="AF32" s="57">
        <f t="shared" si="6"/>
        <v>1.7857142857142858</v>
      </c>
      <c r="AG32" s="57">
        <f t="shared" si="7"/>
        <v>1.8387096774193548</v>
      </c>
      <c r="AH32" s="57">
        <f t="shared" si="8"/>
        <v>32.79487179487179</v>
      </c>
      <c r="AI32" s="57">
        <f t="shared" si="9"/>
        <v>47.5</v>
      </c>
      <c r="AJ32" s="57">
        <f t="shared" si="10"/>
        <v>31.666666666666668</v>
      </c>
      <c r="AK32" s="57">
        <f t="shared" si="11"/>
        <v>171.73913043478262</v>
      </c>
      <c r="AL32" s="57">
        <f t="shared" si="12"/>
        <v>53.75</v>
      </c>
      <c r="AM32" s="57">
        <f t="shared" si="13"/>
        <v>165.99999999999997</v>
      </c>
      <c r="AN32" s="57">
        <f t="shared" si="14"/>
        <v>4.838709677419355</v>
      </c>
      <c r="AO32" s="57">
        <f t="shared" si="15"/>
        <v>68.84375</v>
      </c>
      <c r="AP32" s="57">
        <f t="shared" si="16"/>
        <v>0.24444444444444444</v>
      </c>
      <c r="AQ32" s="57">
        <f t="shared" si="17"/>
        <v>351.9661538461539</v>
      </c>
      <c r="AR32" s="28">
        <f t="shared" si="18"/>
        <v>0.21379620895022322</v>
      </c>
      <c r="AS32" s="28">
        <f t="shared" si="19"/>
        <v>20.142857142857142</v>
      </c>
      <c r="AT32" s="25">
        <f t="shared" si="20"/>
        <v>302.05781175346397</v>
      </c>
      <c r="AU32" s="25">
        <f t="shared" si="21"/>
        <v>221.53571428571425</v>
      </c>
      <c r="AV32" s="59">
        <f t="shared" si="22"/>
        <v>1.3634723084147982</v>
      </c>
      <c r="AW32" s="26">
        <f t="shared" si="23"/>
        <v>62.16495461060683</v>
      </c>
      <c r="AX32" s="60">
        <f t="shared" si="24"/>
        <v>1.0345730749083293</v>
      </c>
    </row>
    <row r="33" spans="1:50" ht="12.75">
      <c r="A33" t="s">
        <v>72</v>
      </c>
      <c r="B33" s="4">
        <v>35474</v>
      </c>
      <c r="C33" s="68">
        <v>158</v>
      </c>
      <c r="D33" s="3">
        <v>560605</v>
      </c>
      <c r="E33" s="27">
        <v>0.056</v>
      </c>
      <c r="F33" s="27">
        <v>0.055</v>
      </c>
      <c r="G33" s="29">
        <v>0.0377</v>
      </c>
      <c r="H33" s="29">
        <v>2.511</v>
      </c>
      <c r="I33" s="27">
        <v>0.043</v>
      </c>
      <c r="J33" s="27">
        <v>0.076</v>
      </c>
      <c r="K33" s="27">
        <v>0.011</v>
      </c>
      <c r="L33" s="27">
        <v>0.601</v>
      </c>
      <c r="M33" s="27">
        <v>1.068</v>
      </c>
      <c r="N33" s="27">
        <v>0.448</v>
      </c>
      <c r="O33" s="27">
        <v>3.66</v>
      </c>
      <c r="P33" s="27">
        <v>1.02</v>
      </c>
      <c r="Q33" s="27">
        <v>5.73</v>
      </c>
      <c r="R33" s="27">
        <v>6.52</v>
      </c>
      <c r="S33" s="68">
        <v>18</v>
      </c>
      <c r="T33" s="53">
        <v>69</v>
      </c>
      <c r="U33" s="27">
        <v>0.092</v>
      </c>
      <c r="V33" s="27">
        <v>1.1383</v>
      </c>
      <c r="W33" s="6">
        <v>0.0055</v>
      </c>
      <c r="X33" s="27">
        <v>17.4575</v>
      </c>
      <c r="Y33" s="27">
        <v>4.685</v>
      </c>
      <c r="Z33" s="56">
        <f t="shared" si="0"/>
        <v>0.119</v>
      </c>
      <c r="AA33" s="57">
        <f t="shared" si="1"/>
        <v>2</v>
      </c>
      <c r="AB33" s="57">
        <f t="shared" si="2"/>
        <v>2</v>
      </c>
      <c r="AC33" s="57">
        <f t="shared" si="3"/>
        <v>4.188888888888889</v>
      </c>
      <c r="AD33" s="57">
        <f t="shared" si="4"/>
        <v>358.7142857142857</v>
      </c>
      <c r="AE33" s="57">
        <f t="shared" si="5"/>
        <v>3.071428571428571</v>
      </c>
      <c r="AF33" s="57">
        <f t="shared" si="6"/>
        <v>5.428571428571429</v>
      </c>
      <c r="AG33" s="57">
        <f t="shared" si="7"/>
        <v>1.064516129032258</v>
      </c>
      <c r="AH33" s="57">
        <f t="shared" si="8"/>
        <v>15.410256410256409</v>
      </c>
      <c r="AI33" s="57">
        <f t="shared" si="9"/>
        <v>53.400000000000006</v>
      </c>
      <c r="AJ33" s="57">
        <f t="shared" si="10"/>
        <v>37.333333333333336</v>
      </c>
      <c r="AK33" s="57">
        <f t="shared" si="11"/>
        <v>159.13043478260872</v>
      </c>
      <c r="AL33" s="57">
        <f t="shared" si="12"/>
        <v>63.75</v>
      </c>
      <c r="AM33" s="57">
        <f t="shared" si="13"/>
        <v>163.71428571428572</v>
      </c>
      <c r="AN33" s="57">
        <f t="shared" si="14"/>
        <v>8.903225806451612</v>
      </c>
      <c r="AO33" s="57">
        <f t="shared" si="15"/>
        <v>71.14375000000001</v>
      </c>
      <c r="AP33" s="57">
        <f t="shared" si="16"/>
        <v>0.1746031746031746</v>
      </c>
      <c r="AQ33" s="57">
        <f t="shared" si="17"/>
        <v>537.1538461538461</v>
      </c>
      <c r="AR33" s="28">
        <f t="shared" si="18"/>
        <v>0.30199517204020193</v>
      </c>
      <c r="AS33" s="28">
        <f t="shared" si="19"/>
        <v>8.5</v>
      </c>
      <c r="AT33" s="25">
        <f t="shared" si="20"/>
        <v>268.345453097627</v>
      </c>
      <c r="AU33" s="25">
        <f t="shared" si="21"/>
        <v>232.89285714285717</v>
      </c>
      <c r="AV33" s="59">
        <f t="shared" si="22"/>
        <v>1.15222706436644</v>
      </c>
      <c r="AW33" s="26">
        <f t="shared" si="23"/>
        <v>32.38116738334128</v>
      </c>
      <c r="AX33" s="60">
        <f t="shared" si="24"/>
        <v>0.9720009105394948</v>
      </c>
    </row>
    <row r="34" spans="1:50" ht="12.75">
      <c r="A34" t="s">
        <v>73</v>
      </c>
      <c r="B34" s="4">
        <v>35481</v>
      </c>
      <c r="C34" s="68">
        <v>158</v>
      </c>
      <c r="D34" s="3">
        <v>560606</v>
      </c>
      <c r="E34" s="27">
        <v>0.0467</v>
      </c>
      <c r="F34" s="27">
        <v>0.037</v>
      </c>
      <c r="G34" s="54">
        <v>0.02</v>
      </c>
      <c r="H34" s="29">
        <v>1.951</v>
      </c>
      <c r="I34" s="27">
        <v>0.047</v>
      </c>
      <c r="J34" s="27">
        <v>0.054</v>
      </c>
      <c r="K34" s="27">
        <v>0.016</v>
      </c>
      <c r="L34" s="27">
        <v>0.42</v>
      </c>
      <c r="M34" s="27">
        <v>0.687</v>
      </c>
      <c r="N34" s="27">
        <v>0.307</v>
      </c>
      <c r="O34" s="27">
        <v>3.305</v>
      </c>
      <c r="P34" s="27">
        <v>0.83</v>
      </c>
      <c r="Q34" s="27">
        <v>5.19</v>
      </c>
      <c r="R34" s="27">
        <v>6.54</v>
      </c>
      <c r="S34" s="68">
        <v>18</v>
      </c>
      <c r="T34" s="53">
        <v>46</v>
      </c>
      <c r="U34" s="27">
        <v>0.0987</v>
      </c>
      <c r="V34" s="27">
        <v>0.9503</v>
      </c>
      <c r="W34" s="6">
        <v>0.0024</v>
      </c>
      <c r="X34" s="27">
        <v>9.7198</v>
      </c>
      <c r="Y34" s="27">
        <v>3.388</v>
      </c>
      <c r="Z34" s="56">
        <f t="shared" si="0"/>
        <v>0.101</v>
      </c>
      <c r="AA34" s="57">
        <f t="shared" si="1"/>
        <v>1.6678571428571427</v>
      </c>
      <c r="AB34" s="57">
        <f t="shared" si="2"/>
        <v>1.3454545454545452</v>
      </c>
      <c r="AC34" s="57">
        <f t="shared" si="3"/>
        <v>2.2222222222222223</v>
      </c>
      <c r="AD34" s="57">
        <f t="shared" si="4"/>
        <v>278.7142857142857</v>
      </c>
      <c r="AE34" s="57">
        <f t="shared" si="5"/>
        <v>3.357142857142857</v>
      </c>
      <c r="AF34" s="57">
        <f t="shared" si="6"/>
        <v>3.857142857142857</v>
      </c>
      <c r="AG34" s="57">
        <f t="shared" si="7"/>
        <v>1.5483870967741937</v>
      </c>
      <c r="AH34" s="57">
        <f t="shared" si="8"/>
        <v>10.769230769230768</v>
      </c>
      <c r="AI34" s="57">
        <f t="shared" si="9"/>
        <v>34.35000000000001</v>
      </c>
      <c r="AJ34" s="57">
        <f t="shared" si="10"/>
        <v>25.583333333333332</v>
      </c>
      <c r="AK34" s="57">
        <f t="shared" si="11"/>
        <v>143.69565217391306</v>
      </c>
      <c r="AL34" s="57">
        <f t="shared" si="12"/>
        <v>51.875</v>
      </c>
      <c r="AM34" s="57">
        <f t="shared" si="13"/>
        <v>148.2857142857143</v>
      </c>
      <c r="AN34" s="57">
        <f t="shared" si="14"/>
        <v>9.551612903225806</v>
      </c>
      <c r="AO34" s="57">
        <f t="shared" si="15"/>
        <v>59.393750000000004</v>
      </c>
      <c r="AP34" s="57">
        <f t="shared" si="16"/>
        <v>0.07619047619047618</v>
      </c>
      <c r="AQ34" s="57">
        <f t="shared" si="17"/>
        <v>299.0707692307692</v>
      </c>
      <c r="AR34" s="28">
        <f t="shared" si="18"/>
        <v>0.28840315031266056</v>
      </c>
      <c r="AS34" s="28">
        <f t="shared" si="19"/>
        <v>7.214285714285714</v>
      </c>
      <c r="AT34" s="25">
        <f t="shared" si="20"/>
        <v>217.75535913362003</v>
      </c>
      <c r="AU34" s="25">
        <f t="shared" si="21"/>
        <v>204.01785714285717</v>
      </c>
      <c r="AV34" s="59">
        <f t="shared" si="22"/>
        <v>1.0673348018803257</v>
      </c>
      <c r="AW34" s="26">
        <f t="shared" si="23"/>
        <v>10.380359133620004</v>
      </c>
      <c r="AX34" s="60">
        <f t="shared" si="24"/>
        <v>0.9690458239088549</v>
      </c>
    </row>
    <row r="35" spans="1:50" ht="12.75">
      <c r="A35" t="s">
        <v>74</v>
      </c>
      <c r="B35" s="4">
        <v>35488</v>
      </c>
      <c r="C35" s="68">
        <v>162</v>
      </c>
      <c r="D35" s="3">
        <v>560607</v>
      </c>
      <c r="E35" s="27">
        <v>0.0444</v>
      </c>
      <c r="F35" s="27">
        <v>0.0264</v>
      </c>
      <c r="G35" s="29">
        <v>0.0314</v>
      </c>
      <c r="H35" s="29">
        <v>1.573</v>
      </c>
      <c r="I35" s="27">
        <v>0.021</v>
      </c>
      <c r="J35" s="27">
        <v>0.025</v>
      </c>
      <c r="K35" s="27">
        <v>0.014</v>
      </c>
      <c r="L35" s="27">
        <v>0.482</v>
      </c>
      <c r="M35" s="27">
        <v>0.67</v>
      </c>
      <c r="N35" s="27">
        <v>0.296</v>
      </c>
      <c r="O35" s="27">
        <v>3.354</v>
      </c>
      <c r="P35" s="27">
        <v>0.72</v>
      </c>
      <c r="Q35" s="27">
        <v>4.77</v>
      </c>
      <c r="R35" s="27">
        <v>6.73</v>
      </c>
      <c r="S35" s="68">
        <v>19</v>
      </c>
      <c r="T35" s="53">
        <v>41</v>
      </c>
      <c r="U35" s="27">
        <v>0.0777</v>
      </c>
      <c r="V35" s="27">
        <v>0.8352</v>
      </c>
      <c r="W35" s="6">
        <v>0.002</v>
      </c>
      <c r="X35" s="27">
        <v>7.8712</v>
      </c>
      <c r="Y35" s="27">
        <v>4.899</v>
      </c>
      <c r="Z35" s="56">
        <f t="shared" si="0"/>
        <v>0.046</v>
      </c>
      <c r="AA35" s="57">
        <f t="shared" si="1"/>
        <v>1.5857142857142859</v>
      </c>
      <c r="AB35" s="57">
        <f t="shared" si="2"/>
        <v>0.9600000000000001</v>
      </c>
      <c r="AC35" s="57">
        <f t="shared" si="3"/>
        <v>3.4888888888888885</v>
      </c>
      <c r="AD35" s="57">
        <f t="shared" si="4"/>
        <v>224.7142857142857</v>
      </c>
      <c r="AE35" s="57">
        <f t="shared" si="5"/>
        <v>1.5</v>
      </c>
      <c r="AF35" s="57">
        <f t="shared" si="6"/>
        <v>1.7857142857142858</v>
      </c>
      <c r="AG35" s="57">
        <f t="shared" si="7"/>
        <v>1.3548387096774195</v>
      </c>
      <c r="AH35" s="57">
        <f t="shared" si="8"/>
        <v>12.35897435897436</v>
      </c>
      <c r="AI35" s="57">
        <f t="shared" si="9"/>
        <v>33.5</v>
      </c>
      <c r="AJ35" s="57">
        <f t="shared" si="10"/>
        <v>24.666666666666668</v>
      </c>
      <c r="AK35" s="57">
        <f t="shared" si="11"/>
        <v>145.82608695652175</v>
      </c>
      <c r="AL35" s="57">
        <f t="shared" si="12"/>
        <v>45</v>
      </c>
      <c r="AM35" s="57">
        <f t="shared" si="13"/>
        <v>136.28571428571425</v>
      </c>
      <c r="AN35" s="57">
        <f t="shared" si="14"/>
        <v>7.519354838709677</v>
      </c>
      <c r="AO35" s="57">
        <f t="shared" si="15"/>
        <v>52.2</v>
      </c>
      <c r="AP35" s="57">
        <f t="shared" si="16"/>
        <v>0.06349206349206349</v>
      </c>
      <c r="AQ35" s="57">
        <f t="shared" si="17"/>
        <v>242.19076923076923</v>
      </c>
      <c r="AR35" s="28">
        <f t="shared" si="18"/>
        <v>0.18620871366628652</v>
      </c>
      <c r="AS35" s="28">
        <f t="shared" si="19"/>
        <v>3.2857142857142856</v>
      </c>
      <c r="AT35" s="25">
        <f t="shared" si="20"/>
        <v>217.85172798216277</v>
      </c>
      <c r="AU35" s="25">
        <f t="shared" si="21"/>
        <v>183.07142857142853</v>
      </c>
      <c r="AV35" s="59">
        <f t="shared" si="22"/>
        <v>1.1899821270972608</v>
      </c>
      <c r="AW35" s="26">
        <f t="shared" si="23"/>
        <v>33.280299410734244</v>
      </c>
      <c r="AX35" s="60">
        <f t="shared" si="24"/>
        <v>1.0700027344818162</v>
      </c>
    </row>
    <row r="36" spans="1:50" ht="12.75">
      <c r="A36" t="s">
        <v>75</v>
      </c>
      <c r="B36" s="4">
        <v>35494</v>
      </c>
      <c r="C36" s="68">
        <v>157</v>
      </c>
      <c r="D36" s="3">
        <v>560608</v>
      </c>
      <c r="E36" s="27">
        <v>0.097</v>
      </c>
      <c r="F36" s="27">
        <v>0.0288</v>
      </c>
      <c r="G36" s="29">
        <v>0.0378</v>
      </c>
      <c r="H36" s="29">
        <v>1.899</v>
      </c>
      <c r="I36" s="27">
        <v>0.013</v>
      </c>
      <c r="J36" s="27">
        <v>0.036</v>
      </c>
      <c r="K36" s="27">
        <v>0.009</v>
      </c>
      <c r="L36" s="27">
        <v>0.414</v>
      </c>
      <c r="M36" s="27">
        <v>0.625</v>
      </c>
      <c r="N36" s="27">
        <v>0.315</v>
      </c>
      <c r="O36" s="27">
        <v>3.377</v>
      </c>
      <c r="P36" s="27">
        <v>0.74</v>
      </c>
      <c r="Q36" s="27">
        <v>5.52</v>
      </c>
      <c r="R36" s="27">
        <v>6.76</v>
      </c>
      <c r="S36" s="68">
        <v>19</v>
      </c>
      <c r="T36" s="53">
        <v>40</v>
      </c>
      <c r="U36" s="6">
        <v>0.05</v>
      </c>
      <c r="V36" s="27">
        <v>0.8211</v>
      </c>
      <c r="W36" s="6">
        <v>0.0078</v>
      </c>
      <c r="X36" s="27">
        <v>7.3995</v>
      </c>
      <c r="Y36" s="27">
        <v>1.982</v>
      </c>
      <c r="Z36" s="56">
        <f t="shared" si="0"/>
        <v>0.048999999999999995</v>
      </c>
      <c r="AA36" s="57">
        <f t="shared" si="1"/>
        <v>3.4642857142857144</v>
      </c>
      <c r="AB36" s="57">
        <f t="shared" si="2"/>
        <v>1.0472727272727271</v>
      </c>
      <c r="AC36" s="57">
        <f t="shared" si="3"/>
        <v>4.2</v>
      </c>
      <c r="AD36" s="57">
        <f t="shared" si="4"/>
        <v>271.2857142857143</v>
      </c>
      <c r="AE36" s="57">
        <f t="shared" si="5"/>
        <v>0.9285714285714286</v>
      </c>
      <c r="AF36" s="57">
        <f t="shared" si="6"/>
        <v>2.571428571428571</v>
      </c>
      <c r="AG36" s="57">
        <f t="shared" si="7"/>
        <v>0.8709677419354838</v>
      </c>
      <c r="AH36" s="57">
        <f t="shared" si="8"/>
        <v>10.615384615384615</v>
      </c>
      <c r="AI36" s="57">
        <f t="shared" si="9"/>
        <v>31.25</v>
      </c>
      <c r="AJ36" s="57">
        <f t="shared" si="10"/>
        <v>26.25</v>
      </c>
      <c r="AK36" s="57">
        <f t="shared" si="11"/>
        <v>146.82608695652172</v>
      </c>
      <c r="AL36" s="57">
        <f t="shared" si="12"/>
        <v>46.25</v>
      </c>
      <c r="AM36" s="57">
        <f t="shared" si="13"/>
        <v>157.7142857142857</v>
      </c>
      <c r="AN36" s="57">
        <f t="shared" si="14"/>
        <v>4.838709677419355</v>
      </c>
      <c r="AO36" s="57">
        <f t="shared" si="15"/>
        <v>51.31875</v>
      </c>
      <c r="AP36" s="57">
        <f t="shared" si="16"/>
        <v>0.24761904761904763</v>
      </c>
      <c r="AQ36" s="57">
        <f t="shared" si="17"/>
        <v>227.6769230769231</v>
      </c>
      <c r="AR36" s="28">
        <f t="shared" si="18"/>
        <v>0.17378008287493762</v>
      </c>
      <c r="AS36" s="28">
        <f t="shared" si="19"/>
        <v>3.5</v>
      </c>
      <c r="AT36" s="25">
        <f t="shared" si="20"/>
        <v>215.87004300047778</v>
      </c>
      <c r="AU36" s="25">
        <f t="shared" si="21"/>
        <v>206.53571428571428</v>
      </c>
      <c r="AV36" s="59">
        <f t="shared" si="22"/>
        <v>1.0451947439068612</v>
      </c>
      <c r="AW36" s="26">
        <f t="shared" si="23"/>
        <v>8.405757286192056</v>
      </c>
      <c r="AX36" s="60">
        <f t="shared" si="24"/>
        <v>0.9309625078764965</v>
      </c>
    </row>
    <row r="37" spans="1:50" ht="12.75">
      <c r="A37" t="s">
        <v>76</v>
      </c>
      <c r="B37" s="4">
        <v>35501</v>
      </c>
      <c r="C37" s="68">
        <v>161</v>
      </c>
      <c r="D37" s="3">
        <v>560609</v>
      </c>
      <c r="E37" s="27">
        <v>0.0473</v>
      </c>
      <c r="F37" s="27">
        <v>0.03</v>
      </c>
      <c r="G37" s="29">
        <v>0.0378</v>
      </c>
      <c r="H37" s="29">
        <v>1.881</v>
      </c>
      <c r="I37" s="27">
        <v>0.019</v>
      </c>
      <c r="J37" s="27">
        <v>0.051</v>
      </c>
      <c r="K37" s="27">
        <v>0.008</v>
      </c>
      <c r="L37" s="27">
        <v>0.364</v>
      </c>
      <c r="M37" s="27">
        <v>0.729</v>
      </c>
      <c r="N37" s="27">
        <v>0.359</v>
      </c>
      <c r="O37" s="27">
        <v>3.449</v>
      </c>
      <c r="P37" s="27">
        <v>0.78</v>
      </c>
      <c r="Q37" s="27">
        <v>5.11</v>
      </c>
      <c r="R37" s="27">
        <v>6.76</v>
      </c>
      <c r="S37" s="68">
        <v>21</v>
      </c>
      <c r="T37" s="53">
        <v>43</v>
      </c>
      <c r="U37" s="6">
        <v>0.05</v>
      </c>
      <c r="V37" s="27">
        <v>0.9347</v>
      </c>
      <c r="W37" s="6">
        <v>0.002</v>
      </c>
      <c r="X37" s="27">
        <v>7.4677</v>
      </c>
      <c r="Y37" s="27">
        <v>5.394</v>
      </c>
      <c r="Z37" s="56">
        <f t="shared" si="0"/>
        <v>0.06999999999999999</v>
      </c>
      <c r="AA37" s="57">
        <f t="shared" si="1"/>
        <v>1.6892857142857143</v>
      </c>
      <c r="AB37" s="57">
        <f t="shared" si="2"/>
        <v>1.090909090909091</v>
      </c>
      <c r="AC37" s="57">
        <f t="shared" si="3"/>
        <v>4.2</v>
      </c>
      <c r="AD37" s="57">
        <f t="shared" si="4"/>
        <v>268.7142857142857</v>
      </c>
      <c r="AE37" s="57">
        <f t="shared" si="5"/>
        <v>1.3571428571428572</v>
      </c>
      <c r="AF37" s="57">
        <f t="shared" si="6"/>
        <v>3.6428571428571423</v>
      </c>
      <c r="AG37" s="57">
        <f t="shared" si="7"/>
        <v>0.7741935483870969</v>
      </c>
      <c r="AH37" s="57">
        <f t="shared" si="8"/>
        <v>9.333333333333332</v>
      </c>
      <c r="AI37" s="57">
        <f t="shared" si="9"/>
        <v>36.449999999999996</v>
      </c>
      <c r="AJ37" s="57">
        <f t="shared" si="10"/>
        <v>29.916666666666664</v>
      </c>
      <c r="AK37" s="57">
        <f t="shared" si="11"/>
        <v>149.95652173913044</v>
      </c>
      <c r="AL37" s="57">
        <f t="shared" si="12"/>
        <v>48.75</v>
      </c>
      <c r="AM37" s="57">
        <f t="shared" si="13"/>
        <v>146.00000000000003</v>
      </c>
      <c r="AN37" s="57">
        <f t="shared" si="14"/>
        <v>4.838709677419355</v>
      </c>
      <c r="AO37" s="57">
        <f t="shared" si="15"/>
        <v>58.418749999999996</v>
      </c>
      <c r="AP37" s="57">
        <f t="shared" si="16"/>
        <v>0.06349206349206349</v>
      </c>
      <c r="AQ37" s="57">
        <f t="shared" si="17"/>
        <v>229.7753846153846</v>
      </c>
      <c r="AR37" s="28">
        <f t="shared" si="18"/>
        <v>0.17378008287493762</v>
      </c>
      <c r="AS37" s="28">
        <f t="shared" si="19"/>
        <v>5</v>
      </c>
      <c r="AT37" s="25">
        <f t="shared" si="20"/>
        <v>227.0136645962733</v>
      </c>
      <c r="AU37" s="25">
        <f t="shared" si="21"/>
        <v>198.39285714285717</v>
      </c>
      <c r="AV37" s="59">
        <f t="shared" si="22"/>
        <v>1.1442632958948067</v>
      </c>
      <c r="AW37" s="26">
        <f t="shared" si="23"/>
        <v>27.26366459627326</v>
      </c>
      <c r="AX37" s="60">
        <f t="shared" si="24"/>
        <v>1.0270994639666466</v>
      </c>
    </row>
    <row r="38" spans="1:50" ht="12.75">
      <c r="A38" t="s">
        <v>77</v>
      </c>
      <c r="B38" s="4">
        <v>35509</v>
      </c>
      <c r="C38" s="68">
        <v>162</v>
      </c>
      <c r="D38" s="3">
        <v>560610</v>
      </c>
      <c r="E38" s="27">
        <v>0.065</v>
      </c>
      <c r="F38" s="27">
        <v>0.0345</v>
      </c>
      <c r="G38" s="29">
        <v>0.0378</v>
      </c>
      <c r="H38" s="29">
        <v>1.874</v>
      </c>
      <c r="I38" s="27">
        <v>0.01</v>
      </c>
      <c r="J38" s="54">
        <v>0.025</v>
      </c>
      <c r="K38" s="27">
        <v>0.021</v>
      </c>
      <c r="L38" s="27">
        <v>0.433</v>
      </c>
      <c r="M38" s="27">
        <v>0.832</v>
      </c>
      <c r="N38" s="27">
        <v>0.413</v>
      </c>
      <c r="O38" s="27">
        <v>3.286</v>
      </c>
      <c r="P38" s="27">
        <v>0.81</v>
      </c>
      <c r="Q38" s="27">
        <v>4.92</v>
      </c>
      <c r="R38" s="27">
        <v>6.79</v>
      </c>
      <c r="S38" s="68">
        <v>20</v>
      </c>
      <c r="T38" s="53">
        <v>44</v>
      </c>
      <c r="U38" s="27">
        <v>0.1517</v>
      </c>
      <c r="V38" s="27">
        <v>0.8895</v>
      </c>
      <c r="W38" s="6">
        <v>0.002</v>
      </c>
      <c r="X38" s="27">
        <v>7.7408</v>
      </c>
      <c r="Y38" s="27">
        <v>5.205</v>
      </c>
      <c r="Z38" s="56">
        <f t="shared" si="0"/>
        <v>0.035</v>
      </c>
      <c r="AA38" s="57">
        <f t="shared" si="1"/>
        <v>2.3214285714285716</v>
      </c>
      <c r="AB38" s="57">
        <f t="shared" si="2"/>
        <v>1.2545454545454546</v>
      </c>
      <c r="AC38" s="57">
        <f t="shared" si="3"/>
        <v>4.2</v>
      </c>
      <c r="AD38" s="57">
        <f t="shared" si="4"/>
        <v>267.7142857142857</v>
      </c>
      <c r="AE38" s="57">
        <f t="shared" si="5"/>
        <v>0.7142857142857143</v>
      </c>
      <c r="AF38" s="57">
        <f t="shared" si="6"/>
        <v>1.7857142857142858</v>
      </c>
      <c r="AG38" s="57">
        <f t="shared" si="7"/>
        <v>2.032258064516129</v>
      </c>
      <c r="AH38" s="57">
        <f t="shared" si="8"/>
        <v>11.102564102564102</v>
      </c>
      <c r="AI38" s="57">
        <f t="shared" si="9"/>
        <v>41.6</v>
      </c>
      <c r="AJ38" s="57">
        <f t="shared" si="10"/>
        <v>34.416666666666664</v>
      </c>
      <c r="AK38" s="57">
        <f t="shared" si="11"/>
        <v>142.8695652173913</v>
      </c>
      <c r="AL38" s="57">
        <f t="shared" si="12"/>
        <v>50.625</v>
      </c>
      <c r="AM38" s="57">
        <f t="shared" si="13"/>
        <v>140.57142857142856</v>
      </c>
      <c r="AN38" s="57">
        <f t="shared" si="14"/>
        <v>14.680645161290322</v>
      </c>
      <c r="AO38" s="57">
        <f t="shared" si="15"/>
        <v>55.59375</v>
      </c>
      <c r="AP38" s="57">
        <f t="shared" si="16"/>
        <v>0.06349206349206349</v>
      </c>
      <c r="AQ38" s="57">
        <f t="shared" si="17"/>
        <v>238.17846153846153</v>
      </c>
      <c r="AR38" s="28">
        <f t="shared" si="18"/>
        <v>0.16218100973589297</v>
      </c>
      <c r="AS38" s="28">
        <f t="shared" si="19"/>
        <v>2.5</v>
      </c>
      <c r="AT38" s="25">
        <f t="shared" si="20"/>
        <v>230.7030817009078</v>
      </c>
      <c r="AU38" s="25">
        <f t="shared" si="21"/>
        <v>192.98214285714283</v>
      </c>
      <c r="AV38" s="59">
        <f t="shared" si="22"/>
        <v>1.1954633640465289</v>
      </c>
      <c r="AW38" s="26">
        <f t="shared" si="23"/>
        <v>37.00665312947925</v>
      </c>
      <c r="AX38" s="60">
        <f t="shared" si="24"/>
        <v>1.0163485330505482</v>
      </c>
    </row>
    <row r="39" spans="1:50" ht="12.75">
      <c r="A39" t="s">
        <v>78</v>
      </c>
      <c r="B39" s="4">
        <v>35515</v>
      </c>
      <c r="C39" s="68">
        <v>161</v>
      </c>
      <c r="D39" s="3">
        <v>560611</v>
      </c>
      <c r="E39" s="27">
        <v>0.122</v>
      </c>
      <c r="F39" s="27">
        <v>0.053</v>
      </c>
      <c r="G39" s="29">
        <v>0.057</v>
      </c>
      <c r="H39" s="29">
        <v>2.038</v>
      </c>
      <c r="I39" s="27">
        <v>0.01</v>
      </c>
      <c r="J39" s="54">
        <v>0.025</v>
      </c>
      <c r="K39" s="27">
        <v>0.014</v>
      </c>
      <c r="L39" s="27">
        <v>0.451</v>
      </c>
      <c r="M39" s="27">
        <v>1.047</v>
      </c>
      <c r="N39" s="27">
        <v>0.466</v>
      </c>
      <c r="O39" s="27">
        <v>2.956</v>
      </c>
      <c r="P39" s="27">
        <v>0.87</v>
      </c>
      <c r="Q39" s="27">
        <v>5.51</v>
      </c>
      <c r="R39" s="27">
        <v>6.81</v>
      </c>
      <c r="S39" s="68">
        <v>20</v>
      </c>
      <c r="T39" s="53">
        <v>48</v>
      </c>
      <c r="U39" s="27">
        <v>0.0837</v>
      </c>
      <c r="V39" s="27">
        <v>1.0492</v>
      </c>
      <c r="W39" s="6">
        <v>0.002</v>
      </c>
      <c r="X39" s="27">
        <v>9.7847</v>
      </c>
      <c r="Y39" s="27">
        <v>4.832</v>
      </c>
      <c r="Z39" s="56">
        <f t="shared" si="0"/>
        <v>0.035</v>
      </c>
      <c r="AA39" s="57">
        <f t="shared" si="1"/>
        <v>4.357142857142857</v>
      </c>
      <c r="AB39" s="57">
        <f t="shared" si="2"/>
        <v>1.927272727272727</v>
      </c>
      <c r="AC39" s="57">
        <f t="shared" si="3"/>
        <v>6.333333333333334</v>
      </c>
      <c r="AD39" s="57">
        <f t="shared" si="4"/>
        <v>291.1428571428571</v>
      </c>
      <c r="AE39" s="57">
        <f t="shared" si="5"/>
        <v>0.7142857142857143</v>
      </c>
      <c r="AF39" s="57">
        <f t="shared" si="6"/>
        <v>1.7857142857142858</v>
      </c>
      <c r="AG39" s="57">
        <f t="shared" si="7"/>
        <v>1.3548387096774195</v>
      </c>
      <c r="AH39" s="57">
        <f t="shared" si="8"/>
        <v>11.564102564102564</v>
      </c>
      <c r="AI39" s="57">
        <f t="shared" si="9"/>
        <v>52.349999999999994</v>
      </c>
      <c r="AJ39" s="57">
        <f t="shared" si="10"/>
        <v>38.833333333333336</v>
      </c>
      <c r="AK39" s="57">
        <f t="shared" si="11"/>
        <v>128.52173913043478</v>
      </c>
      <c r="AL39" s="57">
        <f t="shared" si="12"/>
        <v>54.375</v>
      </c>
      <c r="AM39" s="57">
        <f t="shared" si="13"/>
        <v>157.42857142857142</v>
      </c>
      <c r="AN39" s="57">
        <f t="shared" si="14"/>
        <v>8.1</v>
      </c>
      <c r="AO39" s="57">
        <f t="shared" si="15"/>
        <v>65.57499999999999</v>
      </c>
      <c r="AP39" s="57">
        <f t="shared" si="16"/>
        <v>0.06349206349206349</v>
      </c>
      <c r="AQ39" s="57">
        <f t="shared" si="17"/>
        <v>301.0676923076923</v>
      </c>
      <c r="AR39" s="28">
        <f t="shared" si="18"/>
        <v>0.15488166189124825</v>
      </c>
      <c r="AS39" s="28">
        <f t="shared" si="19"/>
        <v>2.5</v>
      </c>
      <c r="AT39" s="25">
        <f t="shared" si="20"/>
        <v>231.98346074215638</v>
      </c>
      <c r="AU39" s="25">
        <f t="shared" si="21"/>
        <v>213.5892857142857</v>
      </c>
      <c r="AV39" s="59">
        <f t="shared" si="22"/>
        <v>1.0861193714205133</v>
      </c>
      <c r="AW39" s="26">
        <f t="shared" si="23"/>
        <v>17.679889313584994</v>
      </c>
      <c r="AX39" s="60">
        <f t="shared" si="24"/>
        <v>0.8163812830426892</v>
      </c>
    </row>
    <row r="40" spans="1:50" ht="12.75">
      <c r="A40" t="s">
        <v>79</v>
      </c>
      <c r="B40" s="4">
        <v>35558</v>
      </c>
      <c r="C40" s="68">
        <v>164</v>
      </c>
      <c r="D40" s="3">
        <v>568861</v>
      </c>
      <c r="E40" s="27">
        <v>0.671</v>
      </c>
      <c r="F40" s="27">
        <v>0.066</v>
      </c>
      <c r="G40" s="29">
        <v>0.051</v>
      </c>
      <c r="H40" s="29">
        <v>2.239</v>
      </c>
      <c r="I40" s="27">
        <v>0.0443</v>
      </c>
      <c r="J40" s="27">
        <v>0.04</v>
      </c>
      <c r="K40" s="27">
        <v>0.005</v>
      </c>
      <c r="L40" s="27">
        <v>0.469</v>
      </c>
      <c r="M40" s="27">
        <v>0.857</v>
      </c>
      <c r="N40" s="27">
        <v>0.336</v>
      </c>
      <c r="O40" s="27">
        <v>2.74</v>
      </c>
      <c r="P40" s="27">
        <v>0.67</v>
      </c>
      <c r="Q40" s="27">
        <v>4.87</v>
      </c>
      <c r="R40" s="27">
        <v>6.11</v>
      </c>
      <c r="S40" s="68">
        <v>13</v>
      </c>
      <c r="T40" s="53">
        <v>51</v>
      </c>
      <c r="U40" s="6">
        <v>0.05</v>
      </c>
      <c r="V40" s="27">
        <v>0.7992</v>
      </c>
      <c r="W40" s="6">
        <v>0.002</v>
      </c>
      <c r="X40" s="27">
        <v>12.34</v>
      </c>
      <c r="Y40" s="27">
        <v>6.481</v>
      </c>
      <c r="Z40" s="56">
        <f t="shared" si="0"/>
        <v>0.0843</v>
      </c>
      <c r="AA40" s="57">
        <f t="shared" si="1"/>
        <v>23.964285714285715</v>
      </c>
      <c r="AB40" s="57">
        <f t="shared" si="2"/>
        <v>2.4000000000000004</v>
      </c>
      <c r="AC40" s="57">
        <f t="shared" si="3"/>
        <v>5.666666666666666</v>
      </c>
      <c r="AD40" s="57">
        <f t="shared" si="4"/>
        <v>319.85714285714283</v>
      </c>
      <c r="AE40" s="57">
        <f t="shared" si="5"/>
        <v>3.164285714285714</v>
      </c>
      <c r="AF40" s="57">
        <f t="shared" si="6"/>
        <v>2.857142857142857</v>
      </c>
      <c r="AG40" s="57">
        <f t="shared" si="7"/>
        <v>0.4838709677419355</v>
      </c>
      <c r="AH40" s="57">
        <f t="shared" si="8"/>
        <v>12.025641025641024</v>
      </c>
      <c r="AI40" s="57">
        <f t="shared" si="9"/>
        <v>42.85</v>
      </c>
      <c r="AJ40" s="57">
        <f t="shared" si="10"/>
        <v>28</v>
      </c>
      <c r="AK40" s="57">
        <f t="shared" si="11"/>
        <v>119.1304347826087</v>
      </c>
      <c r="AL40" s="57">
        <f t="shared" si="12"/>
        <v>41.875</v>
      </c>
      <c r="AM40" s="57">
        <f t="shared" si="13"/>
        <v>139.14285714285714</v>
      </c>
      <c r="AN40" s="57">
        <f t="shared" si="14"/>
        <v>4.838709677419355</v>
      </c>
      <c r="AO40" s="57">
        <f t="shared" si="15"/>
        <v>49.95</v>
      </c>
      <c r="AP40" s="57">
        <f t="shared" si="16"/>
        <v>0.06349206349206349</v>
      </c>
      <c r="AQ40" s="57">
        <f t="shared" si="17"/>
        <v>379.6923076923077</v>
      </c>
      <c r="AR40" s="28">
        <f t="shared" si="18"/>
        <v>0.7762471166286912</v>
      </c>
      <c r="AS40" s="28">
        <f t="shared" si="19"/>
        <v>6.021428571428571</v>
      </c>
      <c r="AT40" s="25">
        <f t="shared" si="20"/>
        <v>205.17036152253544</v>
      </c>
      <c r="AU40" s="25">
        <f t="shared" si="21"/>
        <v>183.875</v>
      </c>
      <c r="AV40" s="59">
        <f t="shared" si="22"/>
        <v>1.115814338667766</v>
      </c>
      <c r="AW40" s="26">
        <f t="shared" si="23"/>
        <v>18.131075808249705</v>
      </c>
      <c r="AX40" s="60">
        <f t="shared" si="24"/>
        <v>0.8561735559325061</v>
      </c>
    </row>
    <row r="41" spans="1:50" ht="12.75">
      <c r="A41" t="s">
        <v>80</v>
      </c>
      <c r="B41" s="4">
        <v>35565</v>
      </c>
      <c r="C41" s="68">
        <v>164</v>
      </c>
      <c r="D41" s="3">
        <v>568862</v>
      </c>
      <c r="E41" s="27">
        <v>0.475</v>
      </c>
      <c r="F41" s="27">
        <v>0.069</v>
      </c>
      <c r="G41" s="29">
        <v>0.0408</v>
      </c>
      <c r="H41" s="29">
        <v>2.691</v>
      </c>
      <c r="I41" s="27">
        <v>0.0112</v>
      </c>
      <c r="J41" s="27">
        <v>0.038</v>
      </c>
      <c r="K41" s="27">
        <v>0.005</v>
      </c>
      <c r="L41" s="27">
        <v>0.516</v>
      </c>
      <c r="M41" s="27">
        <v>0.861</v>
      </c>
      <c r="N41" s="27">
        <v>0.343</v>
      </c>
      <c r="O41" s="27">
        <v>3.081</v>
      </c>
      <c r="P41" s="27">
        <v>0.6</v>
      </c>
      <c r="Q41" s="27">
        <v>5.9</v>
      </c>
      <c r="R41" s="27">
        <v>6.38</v>
      </c>
      <c r="S41" s="68">
        <v>12</v>
      </c>
      <c r="T41" s="53">
        <v>52</v>
      </c>
      <c r="U41" s="6">
        <v>0.05</v>
      </c>
      <c r="V41" s="27">
        <v>0.6073</v>
      </c>
      <c r="W41" s="6">
        <v>0.002</v>
      </c>
      <c r="X41" s="27">
        <v>12.84</v>
      </c>
      <c r="Y41" s="27">
        <v>6.233</v>
      </c>
      <c r="Z41" s="56">
        <f t="shared" si="0"/>
        <v>0.0492</v>
      </c>
      <c r="AA41" s="57">
        <f t="shared" si="1"/>
        <v>16.96428571428571</v>
      </c>
      <c r="AB41" s="57">
        <f t="shared" si="2"/>
        <v>2.5090909090909093</v>
      </c>
      <c r="AC41" s="57">
        <f t="shared" si="3"/>
        <v>4.533333333333333</v>
      </c>
      <c r="AD41" s="57">
        <f t="shared" si="4"/>
        <v>384.4285714285714</v>
      </c>
      <c r="AE41" s="57">
        <f t="shared" si="5"/>
        <v>0.8</v>
      </c>
      <c r="AF41" s="57">
        <f t="shared" si="6"/>
        <v>2.7142857142857144</v>
      </c>
      <c r="AG41" s="57">
        <f t="shared" si="7"/>
        <v>0.4838709677419355</v>
      </c>
      <c r="AH41" s="57">
        <f t="shared" si="8"/>
        <v>13.230769230769232</v>
      </c>
      <c r="AI41" s="57">
        <f t="shared" si="9"/>
        <v>43.05</v>
      </c>
      <c r="AJ41" s="57">
        <f t="shared" si="10"/>
        <v>28.583333333333336</v>
      </c>
      <c r="AK41" s="57">
        <f t="shared" si="11"/>
        <v>133.95652173913044</v>
      </c>
      <c r="AL41" s="57">
        <f t="shared" si="12"/>
        <v>37.5</v>
      </c>
      <c r="AM41" s="57">
        <f t="shared" si="13"/>
        <v>168.57142857142858</v>
      </c>
      <c r="AN41" s="57">
        <f t="shared" si="14"/>
        <v>4.838709677419355</v>
      </c>
      <c r="AO41" s="57">
        <f t="shared" si="15"/>
        <v>37.95625</v>
      </c>
      <c r="AP41" s="57">
        <f t="shared" si="16"/>
        <v>0.06349206349206349</v>
      </c>
      <c r="AQ41" s="57">
        <f t="shared" si="17"/>
        <v>395.07692307692304</v>
      </c>
      <c r="AR41" s="28">
        <f t="shared" si="18"/>
        <v>0.4168693834703355</v>
      </c>
      <c r="AS41" s="28">
        <f t="shared" si="19"/>
        <v>3.5142857142857142</v>
      </c>
      <c r="AT41" s="25">
        <f t="shared" si="20"/>
        <v>219.620624303233</v>
      </c>
      <c r="AU41" s="25">
        <f t="shared" si="21"/>
        <v>208.7857142857143</v>
      </c>
      <c r="AV41" s="59">
        <f t="shared" si="22"/>
        <v>1.0518948820544858</v>
      </c>
      <c r="AW41" s="26">
        <f t="shared" si="23"/>
        <v>10.034910017518683</v>
      </c>
      <c r="AX41" s="60">
        <f t="shared" si="24"/>
        <v>0.7946573323507737</v>
      </c>
    </row>
    <row r="42" spans="1:50" ht="12.75">
      <c r="A42" t="s">
        <v>81</v>
      </c>
      <c r="B42" s="4">
        <v>35572</v>
      </c>
      <c r="C42" s="68">
        <v>163</v>
      </c>
      <c r="D42" s="3">
        <v>568863</v>
      </c>
      <c r="E42" s="27">
        <v>0.438</v>
      </c>
      <c r="F42" s="27">
        <v>0.059</v>
      </c>
      <c r="G42" s="54">
        <v>0.02</v>
      </c>
      <c r="H42" s="29">
        <v>2.548</v>
      </c>
      <c r="I42" s="27">
        <v>0.01</v>
      </c>
      <c r="J42" s="27">
        <v>0.029</v>
      </c>
      <c r="K42" s="27">
        <v>0.005</v>
      </c>
      <c r="L42" s="27">
        <v>0.453</v>
      </c>
      <c r="M42" s="27">
        <v>0.803</v>
      </c>
      <c r="N42" s="27">
        <v>0.307</v>
      </c>
      <c r="O42" s="27">
        <v>2.816</v>
      </c>
      <c r="P42" s="27">
        <v>0.54</v>
      </c>
      <c r="Q42" s="27">
        <v>4.97</v>
      </c>
      <c r="R42" s="27">
        <v>6.42</v>
      </c>
      <c r="S42" s="68">
        <v>13</v>
      </c>
      <c r="T42" s="53">
        <v>50</v>
      </c>
      <c r="U42" s="27">
        <v>0.0541</v>
      </c>
      <c r="V42" s="27">
        <v>0.6827</v>
      </c>
      <c r="W42" s="6">
        <v>0.0025</v>
      </c>
      <c r="X42" s="27">
        <v>12.03</v>
      </c>
      <c r="Y42" s="27">
        <v>5.42</v>
      </c>
      <c r="Z42" s="56">
        <f t="shared" si="0"/>
        <v>0.039</v>
      </c>
      <c r="AA42" s="57">
        <f t="shared" si="1"/>
        <v>15.642857142857142</v>
      </c>
      <c r="AB42" s="57">
        <f t="shared" si="2"/>
        <v>2.1454545454545455</v>
      </c>
      <c r="AC42" s="57">
        <f t="shared" si="3"/>
        <v>2.2222222222222223</v>
      </c>
      <c r="AD42" s="57">
        <f t="shared" si="4"/>
        <v>364</v>
      </c>
      <c r="AE42" s="57">
        <f t="shared" si="5"/>
        <v>0.7142857142857143</v>
      </c>
      <c r="AF42" s="57">
        <f t="shared" si="6"/>
        <v>2.0714285714285716</v>
      </c>
      <c r="AG42" s="57">
        <f t="shared" si="7"/>
        <v>0.4838709677419355</v>
      </c>
      <c r="AH42" s="57">
        <f t="shared" si="8"/>
        <v>11.615384615384617</v>
      </c>
      <c r="AI42" s="57">
        <f t="shared" si="9"/>
        <v>40.150000000000006</v>
      </c>
      <c r="AJ42" s="57">
        <f t="shared" si="10"/>
        <v>25.583333333333332</v>
      </c>
      <c r="AK42" s="57">
        <f t="shared" si="11"/>
        <v>122.43478260869564</v>
      </c>
      <c r="AL42" s="57">
        <f t="shared" si="12"/>
        <v>33.75</v>
      </c>
      <c r="AM42" s="57">
        <f t="shared" si="13"/>
        <v>142</v>
      </c>
      <c r="AN42" s="57">
        <f t="shared" si="14"/>
        <v>5.235483870967743</v>
      </c>
      <c r="AO42" s="57">
        <f t="shared" si="15"/>
        <v>42.668749999999996</v>
      </c>
      <c r="AP42" s="57">
        <f t="shared" si="16"/>
        <v>0.07936507936507936</v>
      </c>
      <c r="AQ42" s="57">
        <f t="shared" si="17"/>
        <v>370.15384615384613</v>
      </c>
      <c r="AR42" s="28">
        <f t="shared" si="18"/>
        <v>0.3801893963205612</v>
      </c>
      <c r="AS42" s="28">
        <f t="shared" si="19"/>
        <v>2.785714285714286</v>
      </c>
      <c r="AT42" s="25">
        <f t="shared" si="20"/>
        <v>200.4977862716993</v>
      </c>
      <c r="AU42" s="25">
        <f t="shared" si="21"/>
        <v>177.82142857142856</v>
      </c>
      <c r="AV42" s="59">
        <f t="shared" si="22"/>
        <v>1.1275232005638847</v>
      </c>
      <c r="AW42" s="26">
        <f t="shared" si="23"/>
        <v>21.962071985985034</v>
      </c>
      <c r="AX42" s="60">
        <f t="shared" si="24"/>
        <v>0.8622167789344763</v>
      </c>
    </row>
    <row r="43" spans="1:50" ht="12.75">
      <c r="A43" t="s">
        <v>82</v>
      </c>
      <c r="B43" s="4">
        <v>35607</v>
      </c>
      <c r="C43" s="68">
        <v>165</v>
      </c>
      <c r="D43" s="3">
        <v>568864</v>
      </c>
      <c r="E43" s="27">
        <v>0.353</v>
      </c>
      <c r="F43" s="27">
        <v>0.0469</v>
      </c>
      <c r="G43" s="54">
        <v>0.02</v>
      </c>
      <c r="H43" s="29">
        <v>2.284</v>
      </c>
      <c r="I43" s="27">
        <v>0.0469</v>
      </c>
      <c r="J43" s="27">
        <v>0.058</v>
      </c>
      <c r="K43" s="27">
        <v>0.005</v>
      </c>
      <c r="L43" s="27">
        <v>0.558</v>
      </c>
      <c r="M43" s="27">
        <v>0.9</v>
      </c>
      <c r="N43" s="27">
        <v>0.268</v>
      </c>
      <c r="O43" s="27">
        <v>2.258</v>
      </c>
      <c r="P43" s="27">
        <v>0.24</v>
      </c>
      <c r="Q43" s="27">
        <v>4.57</v>
      </c>
      <c r="R43" s="27">
        <v>6.54</v>
      </c>
      <c r="S43" s="68">
        <v>12</v>
      </c>
      <c r="T43" s="53">
        <v>51</v>
      </c>
      <c r="U43" s="6">
        <v>0.05</v>
      </c>
      <c r="V43" s="27">
        <v>0.34</v>
      </c>
      <c r="W43" s="6">
        <v>0.0021</v>
      </c>
      <c r="X43" s="27">
        <v>13.98</v>
      </c>
      <c r="Y43" s="27">
        <v>7.074</v>
      </c>
      <c r="Z43" s="56">
        <f t="shared" si="0"/>
        <v>0.1049</v>
      </c>
      <c r="AA43" s="57">
        <f t="shared" si="1"/>
        <v>12.607142857142856</v>
      </c>
      <c r="AB43" s="57">
        <f t="shared" si="2"/>
        <v>1.7054545454545453</v>
      </c>
      <c r="AC43" s="57">
        <f t="shared" si="3"/>
        <v>2.2222222222222223</v>
      </c>
      <c r="AD43" s="57">
        <f t="shared" si="4"/>
        <v>326.2857142857142</v>
      </c>
      <c r="AE43" s="57">
        <f t="shared" si="5"/>
        <v>3.3499999999999996</v>
      </c>
      <c r="AF43" s="57">
        <f t="shared" si="6"/>
        <v>4.142857142857143</v>
      </c>
      <c r="AG43" s="57">
        <f t="shared" si="7"/>
        <v>0.4838709677419355</v>
      </c>
      <c r="AH43" s="57">
        <f t="shared" si="8"/>
        <v>14.30769230769231</v>
      </c>
      <c r="AI43" s="57">
        <f t="shared" si="9"/>
        <v>45</v>
      </c>
      <c r="AJ43" s="57">
        <f t="shared" si="10"/>
        <v>22.333333333333332</v>
      </c>
      <c r="AK43" s="57">
        <f t="shared" si="11"/>
        <v>98.17391304347827</v>
      </c>
      <c r="AL43" s="57">
        <f t="shared" si="12"/>
        <v>15</v>
      </c>
      <c r="AM43" s="57">
        <f t="shared" si="13"/>
        <v>130.57142857142858</v>
      </c>
      <c r="AN43" s="57">
        <f t="shared" si="14"/>
        <v>4.838709677419355</v>
      </c>
      <c r="AO43" s="57">
        <f t="shared" si="15"/>
        <v>21.25</v>
      </c>
      <c r="AP43" s="57">
        <f t="shared" si="16"/>
        <v>0.06666666666666665</v>
      </c>
      <c r="AQ43" s="57">
        <f t="shared" si="17"/>
        <v>430.1538461538462</v>
      </c>
      <c r="AR43" s="28">
        <f t="shared" si="18"/>
        <v>0.28840315031266056</v>
      </c>
      <c r="AS43" s="28">
        <f t="shared" si="19"/>
        <v>7.492857142857143</v>
      </c>
      <c r="AT43" s="25">
        <f t="shared" si="20"/>
        <v>183.1649386845039</v>
      </c>
      <c r="AU43" s="25">
        <f t="shared" si="21"/>
        <v>149.71428571428572</v>
      </c>
      <c r="AV43" s="59">
        <f t="shared" si="22"/>
        <v>1.223429933961381</v>
      </c>
      <c r="AW43" s="26">
        <f t="shared" si="23"/>
        <v>30.100652970218164</v>
      </c>
      <c r="AX43" s="60">
        <f t="shared" si="24"/>
        <v>0.7518789839216059</v>
      </c>
    </row>
    <row r="44" spans="1:50" ht="12.75">
      <c r="A44" t="s">
        <v>83</v>
      </c>
      <c r="B44" s="4">
        <v>35614</v>
      </c>
      <c r="C44" s="68">
        <v>154</v>
      </c>
      <c r="D44" s="3">
        <v>568865</v>
      </c>
      <c r="E44" s="27">
        <v>0.738</v>
      </c>
      <c r="F44" s="27">
        <v>0.052</v>
      </c>
      <c r="G44" s="29">
        <v>0.0307</v>
      </c>
      <c r="H44" s="29">
        <v>2.466</v>
      </c>
      <c r="I44" s="27">
        <v>0.01</v>
      </c>
      <c r="J44" s="54">
        <v>0.025</v>
      </c>
      <c r="K44" s="27">
        <v>0.0065</v>
      </c>
      <c r="L44" s="27">
        <v>0.465</v>
      </c>
      <c r="M44" s="27">
        <v>0.655</v>
      </c>
      <c r="N44" s="27">
        <v>0.248</v>
      </c>
      <c r="O44" s="27">
        <v>2.857</v>
      </c>
      <c r="P44" s="27">
        <v>0.41</v>
      </c>
      <c r="Q44" s="27">
        <v>4.86</v>
      </c>
      <c r="R44" s="27">
        <v>6.51</v>
      </c>
      <c r="S44" s="68">
        <v>12</v>
      </c>
      <c r="T44" s="53">
        <v>41</v>
      </c>
      <c r="U44" s="27">
        <v>0.1407</v>
      </c>
      <c r="V44" s="27">
        <v>0.4852</v>
      </c>
      <c r="W44" s="6">
        <v>0.002</v>
      </c>
      <c r="X44" s="27">
        <v>10.22</v>
      </c>
      <c r="Y44" s="27">
        <v>4.372</v>
      </c>
      <c r="Z44" s="56">
        <f t="shared" si="0"/>
        <v>0.035</v>
      </c>
      <c r="AA44" s="57">
        <f t="shared" si="1"/>
        <v>26.357142857142858</v>
      </c>
      <c r="AB44" s="57">
        <f t="shared" si="2"/>
        <v>1.8909090909090909</v>
      </c>
      <c r="AC44" s="57">
        <f t="shared" si="3"/>
        <v>3.4111111111111114</v>
      </c>
      <c r="AD44" s="57">
        <f t="shared" si="4"/>
        <v>352.28571428571433</v>
      </c>
      <c r="AE44" s="57">
        <f t="shared" si="5"/>
        <v>0.7142857142857143</v>
      </c>
      <c r="AF44" s="57">
        <f t="shared" si="6"/>
        <v>1.7857142857142858</v>
      </c>
      <c r="AG44" s="57">
        <f t="shared" si="7"/>
        <v>0.629032258064516</v>
      </c>
      <c r="AH44" s="57">
        <f t="shared" si="8"/>
        <v>11.923076923076923</v>
      </c>
      <c r="AI44" s="57">
        <f t="shared" si="9"/>
        <v>32.75</v>
      </c>
      <c r="AJ44" s="57">
        <f t="shared" si="10"/>
        <v>20.666666666666668</v>
      </c>
      <c r="AK44" s="57">
        <f t="shared" si="11"/>
        <v>124.21739130434784</v>
      </c>
      <c r="AL44" s="57">
        <f t="shared" si="12"/>
        <v>25.625</v>
      </c>
      <c r="AM44" s="57">
        <f t="shared" si="13"/>
        <v>138.85714285714286</v>
      </c>
      <c r="AN44" s="57">
        <f t="shared" si="14"/>
        <v>13.616129032258062</v>
      </c>
      <c r="AO44" s="57">
        <f t="shared" si="15"/>
        <v>30.325000000000003</v>
      </c>
      <c r="AP44" s="57">
        <f t="shared" si="16"/>
        <v>0.06349206349206349</v>
      </c>
      <c r="AQ44" s="57">
        <f t="shared" si="17"/>
        <v>314.46153846153845</v>
      </c>
      <c r="AR44" s="28">
        <f t="shared" si="18"/>
        <v>0.3090295432513592</v>
      </c>
      <c r="AS44" s="28">
        <f t="shared" si="19"/>
        <v>2.5</v>
      </c>
      <c r="AT44" s="25">
        <f t="shared" si="20"/>
        <v>190.27142060837713</v>
      </c>
      <c r="AU44" s="25">
        <f t="shared" si="21"/>
        <v>166.26785714285714</v>
      </c>
      <c r="AV44" s="59">
        <f t="shared" si="22"/>
        <v>1.1443668299934615</v>
      </c>
      <c r="AW44" s="26">
        <f t="shared" si="23"/>
        <v>23.289277751234295</v>
      </c>
      <c r="AX44" s="60">
        <f t="shared" si="24"/>
        <v>0.8945696904634104</v>
      </c>
    </row>
    <row r="45" spans="1:50" ht="12.75">
      <c r="A45" t="s">
        <v>84</v>
      </c>
      <c r="B45" s="4">
        <v>35621</v>
      </c>
      <c r="C45" s="68">
        <v>160</v>
      </c>
      <c r="D45" s="3">
        <v>568866</v>
      </c>
      <c r="E45" s="27">
        <v>0.708</v>
      </c>
      <c r="F45" s="27">
        <v>0.048</v>
      </c>
      <c r="G45" s="29">
        <v>0.0308</v>
      </c>
      <c r="H45" s="29">
        <v>2.76</v>
      </c>
      <c r="I45" s="27">
        <v>0.01</v>
      </c>
      <c r="J45" s="54">
        <v>0.025</v>
      </c>
      <c r="K45" s="27">
        <v>0.0094</v>
      </c>
      <c r="L45" s="27">
        <v>0.42</v>
      </c>
      <c r="M45" s="27">
        <v>0.649</v>
      </c>
      <c r="N45" s="27">
        <v>0.269</v>
      </c>
      <c r="O45" s="27">
        <v>2.785</v>
      </c>
      <c r="P45" s="27">
        <v>0.27</v>
      </c>
      <c r="Q45" s="27">
        <v>5.39</v>
      </c>
      <c r="R45" s="27">
        <v>6.62</v>
      </c>
      <c r="S45" s="68">
        <v>12</v>
      </c>
      <c r="T45" s="53">
        <v>46</v>
      </c>
      <c r="U45" s="6">
        <v>0.05</v>
      </c>
      <c r="V45" s="27">
        <v>0.3765</v>
      </c>
      <c r="W45" s="6">
        <v>0.0028</v>
      </c>
      <c r="X45" s="27">
        <v>11.68</v>
      </c>
      <c r="Y45" s="27">
        <v>6.532</v>
      </c>
      <c r="Z45" s="56">
        <f t="shared" si="0"/>
        <v>0.035</v>
      </c>
      <c r="AA45" s="57">
        <f t="shared" si="1"/>
        <v>25.28571428571428</v>
      </c>
      <c r="AB45" s="57">
        <f t="shared" si="2"/>
        <v>1.7454545454545454</v>
      </c>
      <c r="AC45" s="57">
        <f t="shared" si="3"/>
        <v>3.4222222222222225</v>
      </c>
      <c r="AD45" s="57">
        <f t="shared" si="4"/>
        <v>394.2857142857142</v>
      </c>
      <c r="AE45" s="57">
        <f t="shared" si="5"/>
        <v>0.7142857142857143</v>
      </c>
      <c r="AF45" s="57">
        <f t="shared" si="6"/>
        <v>1.7857142857142858</v>
      </c>
      <c r="AG45" s="57">
        <f t="shared" si="7"/>
        <v>0.9096774193548387</v>
      </c>
      <c r="AH45" s="57">
        <f t="shared" si="8"/>
        <v>10.769230769230768</v>
      </c>
      <c r="AI45" s="57">
        <f t="shared" si="9"/>
        <v>32.45</v>
      </c>
      <c r="AJ45" s="57">
        <f t="shared" si="10"/>
        <v>22.416666666666668</v>
      </c>
      <c r="AK45" s="57">
        <f t="shared" si="11"/>
        <v>121.08695652173914</v>
      </c>
      <c r="AL45" s="57">
        <f t="shared" si="12"/>
        <v>16.875</v>
      </c>
      <c r="AM45" s="57">
        <f t="shared" si="13"/>
        <v>154</v>
      </c>
      <c r="AN45" s="57">
        <f t="shared" si="14"/>
        <v>4.838709677419355</v>
      </c>
      <c r="AO45" s="57">
        <f t="shared" si="15"/>
        <v>23.53125</v>
      </c>
      <c r="AP45" s="57">
        <f t="shared" si="16"/>
        <v>0.08888888888888889</v>
      </c>
      <c r="AQ45" s="57">
        <f t="shared" si="17"/>
        <v>359.38461538461536</v>
      </c>
      <c r="AR45" s="28">
        <f t="shared" si="18"/>
        <v>0.23988329190194896</v>
      </c>
      <c r="AS45" s="28">
        <f t="shared" si="19"/>
        <v>2.5</v>
      </c>
      <c r="AT45" s="25">
        <f t="shared" si="20"/>
        <v>187.4371396719223</v>
      </c>
      <c r="AU45" s="25">
        <f t="shared" si="21"/>
        <v>172.66071428571428</v>
      </c>
      <c r="AV45" s="59">
        <f t="shared" si="22"/>
        <v>1.0855807034468559</v>
      </c>
      <c r="AW45" s="26">
        <f t="shared" si="23"/>
        <v>14.062139671922296</v>
      </c>
      <c r="AX45" s="60">
        <f t="shared" si="24"/>
        <v>0.7862789384528516</v>
      </c>
    </row>
    <row r="46" spans="1:50" s="3" customFormat="1" ht="12.75">
      <c r="A46" s="3" t="s">
        <v>85</v>
      </c>
      <c r="B46" s="4">
        <v>35754</v>
      </c>
      <c r="C46" s="68">
        <v>151</v>
      </c>
      <c r="D46" s="68" t="s">
        <v>86</v>
      </c>
      <c r="E46" s="6">
        <v>2.404</v>
      </c>
      <c r="F46" s="6">
        <v>0.102</v>
      </c>
      <c r="G46" s="54">
        <v>0.04829</v>
      </c>
      <c r="H46" s="54">
        <v>2.65</v>
      </c>
      <c r="I46" s="6">
        <v>0.0796</v>
      </c>
      <c r="J46" s="6">
        <v>0.0602238</v>
      </c>
      <c r="K46" s="6">
        <v>0.0153</v>
      </c>
      <c r="L46" s="6">
        <v>0.5499</v>
      </c>
      <c r="M46" s="6">
        <v>0.5708</v>
      </c>
      <c r="N46" s="6">
        <v>0.2632</v>
      </c>
      <c r="O46" s="6">
        <v>2.918</v>
      </c>
      <c r="P46" s="6">
        <v>0.499763</v>
      </c>
      <c r="Q46" s="6">
        <v>4.58658</v>
      </c>
      <c r="R46" s="27">
        <v>6.857</v>
      </c>
      <c r="S46" s="68">
        <v>15</v>
      </c>
      <c r="T46" s="53">
        <v>39</v>
      </c>
      <c r="U46" s="6">
        <v>0.08199</v>
      </c>
      <c r="V46" s="6">
        <v>0.6223</v>
      </c>
      <c r="W46" s="6">
        <v>0.002</v>
      </c>
      <c r="X46" s="6">
        <v>9.237</v>
      </c>
      <c r="Y46" s="70">
        <v>4.02019892804</v>
      </c>
      <c r="Z46" s="56">
        <f t="shared" si="0"/>
        <v>0.1398238</v>
      </c>
      <c r="AA46" s="57">
        <f t="shared" si="1"/>
        <v>85.85714285714286</v>
      </c>
      <c r="AB46" s="57">
        <f t="shared" si="2"/>
        <v>3.709090909090909</v>
      </c>
      <c r="AC46" s="57">
        <f t="shared" si="3"/>
        <v>5.365555555555556</v>
      </c>
      <c r="AD46" s="57">
        <f t="shared" si="4"/>
        <v>378.57142857142856</v>
      </c>
      <c r="AE46" s="57">
        <f t="shared" si="5"/>
        <v>5.685714285714286</v>
      </c>
      <c r="AF46" s="57">
        <f t="shared" si="6"/>
        <v>4.3017</v>
      </c>
      <c r="AG46" s="57">
        <f t="shared" si="7"/>
        <v>1.4806451612903222</v>
      </c>
      <c r="AH46" s="57">
        <f t="shared" si="8"/>
        <v>14.100000000000001</v>
      </c>
      <c r="AI46" s="57">
        <f t="shared" si="9"/>
        <v>28.54</v>
      </c>
      <c r="AJ46" s="57">
        <f t="shared" si="10"/>
        <v>21.933333333333334</v>
      </c>
      <c r="AK46" s="57">
        <f t="shared" si="11"/>
        <v>126.86956521739131</v>
      </c>
      <c r="AL46" s="57">
        <f t="shared" si="12"/>
        <v>31.235187500000002</v>
      </c>
      <c r="AM46" s="57">
        <f t="shared" si="13"/>
        <v>131.04514285714285</v>
      </c>
      <c r="AN46" s="57">
        <f t="shared" si="14"/>
        <v>7.934516129032258</v>
      </c>
      <c r="AO46" s="57">
        <f t="shared" si="15"/>
        <v>38.89375</v>
      </c>
      <c r="AP46" s="57">
        <f t="shared" si="16"/>
        <v>0.06349206349206349</v>
      </c>
      <c r="AQ46" s="57">
        <f t="shared" si="17"/>
        <v>284.2153846153846</v>
      </c>
      <c r="AR46" s="28">
        <f t="shared" si="18"/>
        <v>0.13899526312133526</v>
      </c>
      <c r="AS46" s="28">
        <f t="shared" si="19"/>
        <v>9.987414285714287</v>
      </c>
      <c r="AT46" s="25">
        <f t="shared" si="20"/>
        <v>197.12861283643895</v>
      </c>
      <c r="AU46" s="25">
        <f t="shared" si="21"/>
        <v>166.58203035714286</v>
      </c>
      <c r="AV46" s="59">
        <f t="shared" si="22"/>
        <v>1.1833726147640646</v>
      </c>
      <c r="AW46" s="26">
        <f t="shared" si="23"/>
        <v>24.86086819358178</v>
      </c>
      <c r="AX46" s="60">
        <f t="shared" si="24"/>
        <v>0.9681363418077732</v>
      </c>
    </row>
    <row r="47" spans="1:50" s="3" customFormat="1" ht="12.75">
      <c r="A47" s="3" t="s">
        <v>87</v>
      </c>
      <c r="B47" s="4">
        <v>35761</v>
      </c>
      <c r="C47" s="68">
        <v>163</v>
      </c>
      <c r="D47" s="68" t="s">
        <v>88</v>
      </c>
      <c r="E47" s="6">
        <v>1.717</v>
      </c>
      <c r="F47" s="6">
        <v>0.08396</v>
      </c>
      <c r="G47" s="54">
        <v>0.05433</v>
      </c>
      <c r="H47" s="54">
        <v>2.439</v>
      </c>
      <c r="I47" s="6">
        <v>0.0694</v>
      </c>
      <c r="J47" s="6">
        <v>0.0482155</v>
      </c>
      <c r="K47" s="6">
        <v>0.0164</v>
      </c>
      <c r="L47" s="6">
        <v>0.4668</v>
      </c>
      <c r="M47" s="6">
        <v>0.5986</v>
      </c>
      <c r="N47" s="6">
        <v>0.2205</v>
      </c>
      <c r="O47" s="6">
        <v>2.924</v>
      </c>
      <c r="P47" s="6">
        <v>0.414227</v>
      </c>
      <c r="Q47" s="6">
        <v>4.86272</v>
      </c>
      <c r="R47" s="27">
        <v>6.825</v>
      </c>
      <c r="S47" s="68">
        <v>15</v>
      </c>
      <c r="T47" s="53">
        <v>40</v>
      </c>
      <c r="U47" s="6">
        <v>0.05</v>
      </c>
      <c r="V47" s="6">
        <v>0.4152</v>
      </c>
      <c r="W47" s="6">
        <v>0.002</v>
      </c>
      <c r="X47" s="6">
        <v>9.587</v>
      </c>
      <c r="Y47" s="70">
        <v>7.0967892193856</v>
      </c>
      <c r="Z47" s="56">
        <f t="shared" si="0"/>
        <v>0.11761550000000001</v>
      </c>
      <c r="AA47" s="57">
        <f t="shared" si="1"/>
        <v>61.32142857142858</v>
      </c>
      <c r="AB47" s="57">
        <f t="shared" si="2"/>
        <v>3.0530909090909093</v>
      </c>
      <c r="AC47" s="57">
        <f t="shared" si="3"/>
        <v>6.036666666666668</v>
      </c>
      <c r="AD47" s="57">
        <f t="shared" si="4"/>
        <v>348.42857142857144</v>
      </c>
      <c r="AE47" s="57">
        <f t="shared" si="5"/>
        <v>4.957142857142857</v>
      </c>
      <c r="AF47" s="57">
        <f t="shared" si="6"/>
        <v>3.443964285714286</v>
      </c>
      <c r="AG47" s="57">
        <f t="shared" si="7"/>
        <v>1.5870967741935484</v>
      </c>
      <c r="AH47" s="57">
        <f t="shared" si="8"/>
        <v>11.96923076923077</v>
      </c>
      <c r="AI47" s="57">
        <f t="shared" si="9"/>
        <v>29.930000000000003</v>
      </c>
      <c r="AJ47" s="57">
        <f t="shared" si="10"/>
        <v>18.375</v>
      </c>
      <c r="AK47" s="57">
        <f t="shared" si="11"/>
        <v>127.13043478260869</v>
      </c>
      <c r="AL47" s="57">
        <f t="shared" si="12"/>
        <v>25.889187500000002</v>
      </c>
      <c r="AM47" s="57">
        <f t="shared" si="13"/>
        <v>138.93485714285717</v>
      </c>
      <c r="AN47" s="57">
        <f t="shared" si="14"/>
        <v>4.838709677419355</v>
      </c>
      <c r="AO47" s="57">
        <f t="shared" si="15"/>
        <v>25.95</v>
      </c>
      <c r="AP47" s="57">
        <f t="shared" si="16"/>
        <v>0.06349206349206349</v>
      </c>
      <c r="AQ47" s="57">
        <f t="shared" si="17"/>
        <v>294.9846153846154</v>
      </c>
      <c r="AR47" s="28">
        <f t="shared" si="18"/>
        <v>0.14962356560944326</v>
      </c>
      <c r="AS47" s="28">
        <f t="shared" si="19"/>
        <v>8.401107142857143</v>
      </c>
      <c r="AT47" s="25">
        <f t="shared" si="20"/>
        <v>192.3618084089823</v>
      </c>
      <c r="AU47" s="25">
        <f t="shared" si="21"/>
        <v>168.26800892857145</v>
      </c>
      <c r="AV47" s="59">
        <f t="shared" si="22"/>
        <v>1.1431870480540274</v>
      </c>
      <c r="AW47" s="26">
        <f t="shared" si="23"/>
        <v>19.13665662326801</v>
      </c>
      <c r="AX47" s="60">
        <f t="shared" si="24"/>
        <v>0.9150362795701383</v>
      </c>
    </row>
    <row r="48" spans="1:50" s="3" customFormat="1" ht="12.75">
      <c r="A48" s="3" t="s">
        <v>89</v>
      </c>
      <c r="B48" s="4">
        <v>35768</v>
      </c>
      <c r="C48" s="68">
        <v>164</v>
      </c>
      <c r="D48" s="68" t="s">
        <v>90</v>
      </c>
      <c r="E48" s="6">
        <v>1.44</v>
      </c>
      <c r="F48" s="6">
        <v>0.08065</v>
      </c>
      <c r="G48" s="54">
        <v>0.02</v>
      </c>
      <c r="H48" s="54">
        <v>2.311</v>
      </c>
      <c r="I48" s="6">
        <v>0.0315</v>
      </c>
      <c r="J48" s="6">
        <v>0.0548859</v>
      </c>
      <c r="K48" s="6">
        <v>0.015</v>
      </c>
      <c r="L48" s="6">
        <v>0.4434</v>
      </c>
      <c r="M48" s="6">
        <v>0.6809</v>
      </c>
      <c r="N48" s="6">
        <v>0.2514</v>
      </c>
      <c r="O48" s="6">
        <v>2.807</v>
      </c>
      <c r="P48" s="6">
        <v>0.31901</v>
      </c>
      <c r="Q48" s="6">
        <v>4.69012</v>
      </c>
      <c r="R48" s="27">
        <v>6.876</v>
      </c>
      <c r="S48" s="68">
        <v>15</v>
      </c>
      <c r="T48" s="53">
        <v>40</v>
      </c>
      <c r="U48" s="6">
        <v>0.05</v>
      </c>
      <c r="V48" s="6">
        <v>0.3173</v>
      </c>
      <c r="W48" s="6">
        <v>0.002</v>
      </c>
      <c r="X48" s="6">
        <v>9.709</v>
      </c>
      <c r="Y48" s="70">
        <v>7.5015388597795996</v>
      </c>
      <c r="Z48" s="56">
        <f t="shared" si="0"/>
        <v>0.0863859</v>
      </c>
      <c r="AA48" s="57">
        <f t="shared" si="1"/>
        <v>51.42857142857143</v>
      </c>
      <c r="AB48" s="57">
        <f t="shared" si="2"/>
        <v>2.9327272727272726</v>
      </c>
      <c r="AC48" s="57">
        <f t="shared" si="3"/>
        <v>2.2222222222222223</v>
      </c>
      <c r="AD48" s="57">
        <f t="shared" si="4"/>
        <v>330.1428571428571</v>
      </c>
      <c r="AE48" s="57">
        <f t="shared" si="5"/>
        <v>2.25</v>
      </c>
      <c r="AF48" s="57">
        <f t="shared" si="6"/>
        <v>3.9204214285714287</v>
      </c>
      <c r="AG48" s="57">
        <f t="shared" si="7"/>
        <v>1.4516129032258063</v>
      </c>
      <c r="AH48" s="57">
        <f t="shared" si="8"/>
        <v>11.36923076923077</v>
      </c>
      <c r="AI48" s="57">
        <f t="shared" si="9"/>
        <v>34.045</v>
      </c>
      <c r="AJ48" s="57">
        <f t="shared" si="10"/>
        <v>20.95</v>
      </c>
      <c r="AK48" s="57">
        <f t="shared" si="11"/>
        <v>122.04347826086956</v>
      </c>
      <c r="AL48" s="57">
        <f t="shared" si="12"/>
        <v>19.938125</v>
      </c>
      <c r="AM48" s="57">
        <f t="shared" si="13"/>
        <v>134.00342857142857</v>
      </c>
      <c r="AN48" s="57">
        <f t="shared" si="14"/>
        <v>4.838709677419355</v>
      </c>
      <c r="AO48" s="57">
        <f t="shared" si="15"/>
        <v>19.83125</v>
      </c>
      <c r="AP48" s="57">
        <f t="shared" si="16"/>
        <v>0.06349206349206349</v>
      </c>
      <c r="AQ48" s="57">
        <f t="shared" si="17"/>
        <v>298.73846153846154</v>
      </c>
      <c r="AR48" s="28">
        <f t="shared" si="18"/>
        <v>0.133045441797809</v>
      </c>
      <c r="AS48" s="28">
        <f t="shared" si="19"/>
        <v>6.170421428571428</v>
      </c>
      <c r="AT48" s="25">
        <f t="shared" si="20"/>
        <v>190.65770903010034</v>
      </c>
      <c r="AU48" s="25">
        <f t="shared" si="21"/>
        <v>157.861975</v>
      </c>
      <c r="AV48" s="59">
        <f t="shared" si="22"/>
        <v>1.2077494217977467</v>
      </c>
      <c r="AW48" s="26">
        <f t="shared" si="23"/>
        <v>30.545734030100334</v>
      </c>
      <c r="AX48" s="60">
        <f t="shared" si="24"/>
        <v>0.9107489230830842</v>
      </c>
    </row>
    <row r="49" spans="1:50" s="3" customFormat="1" ht="12.75">
      <c r="A49" s="3" t="s">
        <v>91</v>
      </c>
      <c r="B49" s="4">
        <v>35775</v>
      </c>
      <c r="C49" s="68">
        <v>162</v>
      </c>
      <c r="D49" s="68" t="s">
        <v>92</v>
      </c>
      <c r="E49" s="6">
        <v>1.996</v>
      </c>
      <c r="F49" s="6">
        <v>0.09281</v>
      </c>
      <c r="G49" s="54">
        <v>0.04826</v>
      </c>
      <c r="H49" s="54">
        <v>2.919</v>
      </c>
      <c r="I49" s="6">
        <v>0.0898</v>
      </c>
      <c r="J49" s="6">
        <v>0.0402146</v>
      </c>
      <c r="K49" s="6">
        <v>0.0151</v>
      </c>
      <c r="L49" s="6">
        <v>0.4849</v>
      </c>
      <c r="M49" s="6">
        <v>0.649</v>
      </c>
      <c r="N49" s="6">
        <v>0.2749</v>
      </c>
      <c r="O49" s="6">
        <v>3.092</v>
      </c>
      <c r="P49" s="6">
        <v>0.39666</v>
      </c>
      <c r="Q49" s="6">
        <v>5.34377</v>
      </c>
      <c r="R49" s="27">
        <v>6.903</v>
      </c>
      <c r="S49" s="68">
        <v>15</v>
      </c>
      <c r="T49" s="53">
        <v>39</v>
      </c>
      <c r="U49" s="6">
        <v>0.1098</v>
      </c>
      <c r="V49" s="6">
        <v>0.3176</v>
      </c>
      <c r="W49" s="6">
        <v>0.002</v>
      </c>
      <c r="X49" s="6">
        <v>10.17</v>
      </c>
      <c r="Y49" s="70">
        <v>5.8841724977215994</v>
      </c>
      <c r="Z49" s="56">
        <f t="shared" si="0"/>
        <v>0.1300146</v>
      </c>
      <c r="AA49" s="57">
        <f t="shared" si="1"/>
        <v>71.28571428571429</v>
      </c>
      <c r="AB49" s="57">
        <f t="shared" si="2"/>
        <v>3.374909090909091</v>
      </c>
      <c r="AC49" s="57">
        <f t="shared" si="3"/>
        <v>5.362222222222221</v>
      </c>
      <c r="AD49" s="57">
        <f t="shared" si="4"/>
        <v>417</v>
      </c>
      <c r="AE49" s="57">
        <f t="shared" si="5"/>
        <v>6.414285714285715</v>
      </c>
      <c r="AF49" s="57">
        <f t="shared" si="6"/>
        <v>2.872471428571429</v>
      </c>
      <c r="AG49" s="57">
        <f t="shared" si="7"/>
        <v>1.4612903225806453</v>
      </c>
      <c r="AH49" s="57">
        <f t="shared" si="8"/>
        <v>12.433333333333334</v>
      </c>
      <c r="AI49" s="57">
        <f t="shared" si="9"/>
        <v>32.45</v>
      </c>
      <c r="AJ49" s="57">
        <f t="shared" si="10"/>
        <v>22.90833333333333</v>
      </c>
      <c r="AK49" s="57">
        <f t="shared" si="11"/>
        <v>134.43478260869566</v>
      </c>
      <c r="AL49" s="57">
        <f t="shared" si="12"/>
        <v>24.79125</v>
      </c>
      <c r="AM49" s="57">
        <f t="shared" si="13"/>
        <v>152.67914285714286</v>
      </c>
      <c r="AN49" s="57">
        <f t="shared" si="14"/>
        <v>10.625806451612902</v>
      </c>
      <c r="AO49" s="57">
        <f t="shared" si="15"/>
        <v>19.849999999999998</v>
      </c>
      <c r="AP49" s="57">
        <f t="shared" si="16"/>
        <v>0.06349206349206349</v>
      </c>
      <c r="AQ49" s="57">
        <f t="shared" si="17"/>
        <v>312.9230769230769</v>
      </c>
      <c r="AR49" s="28">
        <f t="shared" si="18"/>
        <v>0.1250259030217721</v>
      </c>
      <c r="AS49" s="28">
        <f t="shared" si="19"/>
        <v>9.286757142857144</v>
      </c>
      <c r="AT49" s="25">
        <f t="shared" si="20"/>
        <v>208.64073498964802</v>
      </c>
      <c r="AU49" s="25">
        <f t="shared" si="21"/>
        <v>180.34286428571428</v>
      </c>
      <c r="AV49" s="59">
        <f t="shared" si="22"/>
        <v>1.156911507511059</v>
      </c>
      <c r="AW49" s="26">
        <f t="shared" si="23"/>
        <v>21.88358498964803</v>
      </c>
      <c r="AX49" s="60">
        <f t="shared" si="24"/>
        <v>0.8805052222128474</v>
      </c>
    </row>
    <row r="50" spans="1:50" s="3" customFormat="1" ht="12.75">
      <c r="A50" s="3" t="s">
        <v>93</v>
      </c>
      <c r="B50" s="4">
        <v>35782</v>
      </c>
      <c r="C50" s="68">
        <v>164</v>
      </c>
      <c r="D50" s="68" t="s">
        <v>94</v>
      </c>
      <c r="E50" s="6">
        <v>1.529</v>
      </c>
      <c r="F50" s="6">
        <v>0.09002</v>
      </c>
      <c r="G50" s="54">
        <v>0.02</v>
      </c>
      <c r="H50" s="54">
        <v>2.736</v>
      </c>
      <c r="I50" s="6">
        <v>0.1029</v>
      </c>
      <c r="J50" s="6">
        <v>0.0397153</v>
      </c>
      <c r="K50" s="6">
        <v>0.0151</v>
      </c>
      <c r="L50" s="6">
        <v>0.5134</v>
      </c>
      <c r="M50" s="6">
        <v>0.7407</v>
      </c>
      <c r="N50" s="6">
        <v>0.2808</v>
      </c>
      <c r="O50" s="6">
        <v>3.205</v>
      </c>
      <c r="P50" s="6">
        <v>0.322739</v>
      </c>
      <c r="Q50" s="6">
        <v>5.30468</v>
      </c>
      <c r="R50" s="27">
        <v>7.073</v>
      </c>
      <c r="S50" s="68">
        <v>16</v>
      </c>
      <c r="T50" s="53">
        <v>43</v>
      </c>
      <c r="U50" s="6">
        <v>0.05</v>
      </c>
      <c r="V50" s="6">
        <v>0.3292</v>
      </c>
      <c r="W50" s="6">
        <v>0.002</v>
      </c>
      <c r="X50" s="6">
        <v>10.32</v>
      </c>
      <c r="Y50" s="70">
        <v>7.941531556249998</v>
      </c>
      <c r="Z50" s="56">
        <f t="shared" si="0"/>
        <v>0.1426153</v>
      </c>
      <c r="AA50" s="57">
        <f t="shared" si="1"/>
        <v>54.607142857142854</v>
      </c>
      <c r="AB50" s="57">
        <f t="shared" si="2"/>
        <v>3.2734545454545456</v>
      </c>
      <c r="AC50" s="57">
        <f t="shared" si="3"/>
        <v>2.2222222222222223</v>
      </c>
      <c r="AD50" s="57">
        <f t="shared" si="4"/>
        <v>390.8571428571429</v>
      </c>
      <c r="AE50" s="57">
        <f t="shared" si="5"/>
        <v>7.3500000000000005</v>
      </c>
      <c r="AF50" s="57">
        <f t="shared" si="6"/>
        <v>2.836807142857143</v>
      </c>
      <c r="AG50" s="57">
        <f t="shared" si="7"/>
        <v>1.4612903225806453</v>
      </c>
      <c r="AH50" s="57">
        <f t="shared" si="8"/>
        <v>13.164102564102564</v>
      </c>
      <c r="AI50" s="57">
        <f t="shared" si="9"/>
        <v>37.035</v>
      </c>
      <c r="AJ50" s="57">
        <f t="shared" si="10"/>
        <v>23.400000000000002</v>
      </c>
      <c r="AK50" s="57">
        <f t="shared" si="11"/>
        <v>139.34782608695653</v>
      </c>
      <c r="AL50" s="57">
        <f t="shared" si="12"/>
        <v>20.1711875</v>
      </c>
      <c r="AM50" s="57">
        <f t="shared" si="13"/>
        <v>151.56228571428574</v>
      </c>
      <c r="AN50" s="57">
        <f t="shared" si="14"/>
        <v>4.838709677419355</v>
      </c>
      <c r="AO50" s="57">
        <f t="shared" si="15"/>
        <v>20.575</v>
      </c>
      <c r="AP50" s="57">
        <f t="shared" si="16"/>
        <v>0.06349206349206349</v>
      </c>
      <c r="AQ50" s="57">
        <f t="shared" si="17"/>
        <v>317.53846153846155</v>
      </c>
      <c r="AR50" s="28">
        <f t="shared" si="18"/>
        <v>0.08452788451602888</v>
      </c>
      <c r="AS50" s="28">
        <f t="shared" si="19"/>
        <v>10.186807142857143</v>
      </c>
      <c r="AT50" s="25">
        <f t="shared" si="20"/>
        <v>220.2969286510591</v>
      </c>
      <c r="AU50" s="25">
        <f t="shared" si="21"/>
        <v>174.57028035714288</v>
      </c>
      <c r="AV50" s="59">
        <f t="shared" si="22"/>
        <v>1.2619383333770606</v>
      </c>
      <c r="AW50" s="26">
        <f t="shared" si="23"/>
        <v>38.37664829391622</v>
      </c>
      <c r="AX50" s="60">
        <f t="shared" si="24"/>
        <v>0.9194096369702749</v>
      </c>
    </row>
    <row r="51" spans="1:50" s="3" customFormat="1" ht="12.75">
      <c r="A51" s="3" t="s">
        <v>95</v>
      </c>
      <c r="B51" s="4">
        <v>35803</v>
      </c>
      <c r="C51" s="68">
        <v>163</v>
      </c>
      <c r="D51" s="68" t="s">
        <v>96</v>
      </c>
      <c r="E51" s="6">
        <v>0.9845</v>
      </c>
      <c r="F51" s="6">
        <v>0.06498</v>
      </c>
      <c r="G51" s="54">
        <v>0.04824</v>
      </c>
      <c r="H51" s="54">
        <v>1.985</v>
      </c>
      <c r="I51" s="6">
        <v>0.0541</v>
      </c>
      <c r="J51" s="6">
        <v>0.0342661</v>
      </c>
      <c r="K51" s="6">
        <v>0.0148</v>
      </c>
      <c r="L51" s="6">
        <v>0.5237</v>
      </c>
      <c r="M51" s="6">
        <v>0.5767</v>
      </c>
      <c r="N51" s="6">
        <v>0.222</v>
      </c>
      <c r="O51" s="6">
        <v>2.518</v>
      </c>
      <c r="P51" s="6">
        <v>0.494849</v>
      </c>
      <c r="Q51" s="6">
        <v>3.8583</v>
      </c>
      <c r="R51" s="27">
        <v>7.117</v>
      </c>
      <c r="S51" s="68">
        <v>16</v>
      </c>
      <c r="T51" s="53">
        <v>32</v>
      </c>
      <c r="U51" s="6">
        <v>0.06487</v>
      </c>
      <c r="V51" s="6">
        <v>0.4961</v>
      </c>
      <c r="W51" s="6">
        <v>0.005547</v>
      </c>
      <c r="X51" s="6">
        <v>7.327</v>
      </c>
      <c r="Y51" s="70">
        <v>4.9775638551184</v>
      </c>
      <c r="Z51" s="56">
        <f t="shared" si="0"/>
        <v>0.0883661</v>
      </c>
      <c r="AA51" s="57">
        <f t="shared" si="1"/>
        <v>35.160714285714285</v>
      </c>
      <c r="AB51" s="57">
        <f t="shared" si="2"/>
        <v>2.362909090909091</v>
      </c>
      <c r="AC51" s="57">
        <f t="shared" si="3"/>
        <v>5.36</v>
      </c>
      <c r="AD51" s="57">
        <f t="shared" si="4"/>
        <v>283.5714285714286</v>
      </c>
      <c r="AE51" s="57">
        <f t="shared" si="5"/>
        <v>3.8642857142857148</v>
      </c>
      <c r="AF51" s="57">
        <f t="shared" si="6"/>
        <v>2.447578571428571</v>
      </c>
      <c r="AG51" s="57">
        <f t="shared" si="7"/>
        <v>1.4322580645161291</v>
      </c>
      <c r="AH51" s="57">
        <f t="shared" si="8"/>
        <v>13.428205128205128</v>
      </c>
      <c r="AI51" s="57">
        <f t="shared" si="9"/>
        <v>28.835</v>
      </c>
      <c r="AJ51" s="57">
        <f t="shared" si="10"/>
        <v>18.5</v>
      </c>
      <c r="AK51" s="57">
        <f t="shared" si="11"/>
        <v>109.4782608695652</v>
      </c>
      <c r="AL51" s="57">
        <f t="shared" si="12"/>
        <v>30.9280625</v>
      </c>
      <c r="AM51" s="57">
        <f t="shared" si="13"/>
        <v>110.23714285714286</v>
      </c>
      <c r="AN51" s="57">
        <f t="shared" si="14"/>
        <v>6.277741935483871</v>
      </c>
      <c r="AO51" s="57">
        <f t="shared" si="15"/>
        <v>31.006249999999998</v>
      </c>
      <c r="AP51" s="57">
        <f t="shared" si="16"/>
        <v>0.17609523809523808</v>
      </c>
      <c r="AQ51" s="57">
        <f t="shared" si="17"/>
        <v>225.44615384615386</v>
      </c>
      <c r="AR51" s="28">
        <f t="shared" si="18"/>
        <v>0.07638357835776907</v>
      </c>
      <c r="AS51" s="28">
        <f t="shared" si="19"/>
        <v>6.311864285714286</v>
      </c>
      <c r="AT51" s="25">
        <f t="shared" si="20"/>
        <v>174.10575171205605</v>
      </c>
      <c r="AU51" s="25">
        <f t="shared" si="21"/>
        <v>143.61278392857142</v>
      </c>
      <c r="AV51" s="59">
        <f t="shared" si="22"/>
        <v>1.212327669928402</v>
      </c>
      <c r="AW51" s="26">
        <f t="shared" si="23"/>
        <v>26.628682069198902</v>
      </c>
      <c r="AX51" s="60">
        <f t="shared" si="24"/>
        <v>0.9931159138570826</v>
      </c>
    </row>
    <row r="52" spans="1:50" s="3" customFormat="1" ht="12.75">
      <c r="A52" s="3" t="s">
        <v>97</v>
      </c>
      <c r="B52" s="4">
        <v>35810</v>
      </c>
      <c r="C52" s="68">
        <v>162</v>
      </c>
      <c r="D52" s="68" t="s">
        <v>98</v>
      </c>
      <c r="E52" s="6">
        <v>0.7901</v>
      </c>
      <c r="F52" s="6">
        <v>0.06516</v>
      </c>
      <c r="G52" s="54">
        <v>0.03618</v>
      </c>
      <c r="H52" s="54">
        <v>2.619</v>
      </c>
      <c r="I52" s="6">
        <v>0.0675</v>
      </c>
      <c r="J52" s="6">
        <v>0.0349625</v>
      </c>
      <c r="K52" s="6">
        <v>0.0137</v>
      </c>
      <c r="L52" s="6">
        <v>0.35</v>
      </c>
      <c r="M52" s="6">
        <v>0.5145</v>
      </c>
      <c r="N52" s="6">
        <v>0.2352</v>
      </c>
      <c r="O52" s="6">
        <v>2.825</v>
      </c>
      <c r="P52" s="6">
        <v>0.577516</v>
      </c>
      <c r="Q52" s="6">
        <v>4.59626</v>
      </c>
      <c r="R52" s="27">
        <v>7.12</v>
      </c>
      <c r="S52" s="68">
        <v>6</v>
      </c>
      <c r="T52" s="53">
        <v>36</v>
      </c>
      <c r="U52" s="6">
        <v>0.102</v>
      </c>
      <c r="V52" s="6">
        <v>0.6633</v>
      </c>
      <c r="W52" s="6">
        <v>0.002</v>
      </c>
      <c r="X52" s="6">
        <v>8.238999999999999</v>
      </c>
      <c r="Y52" s="70">
        <v>4.563120940384399</v>
      </c>
      <c r="Z52" s="56">
        <f t="shared" si="0"/>
        <v>0.10246250000000001</v>
      </c>
      <c r="AA52" s="57">
        <f t="shared" si="1"/>
        <v>28.217857142857145</v>
      </c>
      <c r="AB52" s="57">
        <f t="shared" si="2"/>
        <v>2.3694545454545453</v>
      </c>
      <c r="AC52" s="57">
        <f t="shared" si="3"/>
        <v>4.02</v>
      </c>
      <c r="AD52" s="57">
        <f t="shared" si="4"/>
        <v>374.14285714285717</v>
      </c>
      <c r="AE52" s="57">
        <f t="shared" si="5"/>
        <v>4.821428571428572</v>
      </c>
      <c r="AF52" s="57">
        <f t="shared" si="6"/>
        <v>2.4973214285714285</v>
      </c>
      <c r="AG52" s="57">
        <f t="shared" si="7"/>
        <v>1.3258064516129033</v>
      </c>
      <c r="AH52" s="57">
        <f t="shared" si="8"/>
        <v>8.974358974358974</v>
      </c>
      <c r="AI52" s="57">
        <f t="shared" si="9"/>
        <v>25.724999999999998</v>
      </c>
      <c r="AJ52" s="57">
        <f t="shared" si="10"/>
        <v>19.599999999999998</v>
      </c>
      <c r="AK52" s="57">
        <f t="shared" si="11"/>
        <v>122.82608695652175</v>
      </c>
      <c r="AL52" s="57">
        <f t="shared" si="12"/>
        <v>36.094750000000005</v>
      </c>
      <c r="AM52" s="57">
        <f t="shared" si="13"/>
        <v>131.32171428571428</v>
      </c>
      <c r="AN52" s="57">
        <f t="shared" si="14"/>
        <v>9.870967741935484</v>
      </c>
      <c r="AO52" s="57">
        <f t="shared" si="15"/>
        <v>41.45625</v>
      </c>
      <c r="AP52" s="57">
        <f t="shared" si="16"/>
        <v>0.06349206349206349</v>
      </c>
      <c r="AQ52" s="57">
        <f t="shared" si="17"/>
        <v>253.50769230769228</v>
      </c>
      <c r="AR52" s="28">
        <f t="shared" si="18"/>
        <v>0.07585775750291836</v>
      </c>
      <c r="AS52" s="28">
        <f t="shared" si="19"/>
        <v>7.3187500000000005</v>
      </c>
      <c r="AT52" s="25">
        <f t="shared" si="20"/>
        <v>181.9468745023093</v>
      </c>
      <c r="AU52" s="25">
        <f t="shared" si="21"/>
        <v>169.91378571428572</v>
      </c>
      <c r="AV52" s="59">
        <f t="shared" si="22"/>
        <v>1.0708187904674051</v>
      </c>
      <c r="AW52" s="26">
        <f t="shared" si="23"/>
        <v>7.211660216594993</v>
      </c>
      <c r="AX52" s="60">
        <f t="shared" si="24"/>
        <v>0.9353067588600865</v>
      </c>
    </row>
    <row r="53" spans="1:50" s="3" customFormat="1" ht="12.75">
      <c r="A53" s="3" t="s">
        <v>99</v>
      </c>
      <c r="B53" s="4">
        <v>35817</v>
      </c>
      <c r="C53" s="68">
        <v>155</v>
      </c>
      <c r="D53" s="68" t="s">
        <v>100</v>
      </c>
      <c r="E53" s="6">
        <v>0.6098</v>
      </c>
      <c r="F53" s="6">
        <v>0.07449</v>
      </c>
      <c r="G53" s="54">
        <v>0.0241</v>
      </c>
      <c r="H53" s="54">
        <v>2.841</v>
      </c>
      <c r="I53" s="6">
        <v>0.0729</v>
      </c>
      <c r="J53" s="54">
        <v>0.025</v>
      </c>
      <c r="K53" s="6">
        <v>0.014</v>
      </c>
      <c r="L53" s="6">
        <v>0.5157</v>
      </c>
      <c r="M53" s="6">
        <v>0.5701</v>
      </c>
      <c r="N53" s="6">
        <v>0.2734</v>
      </c>
      <c r="O53" s="6">
        <v>3.344</v>
      </c>
      <c r="P53" s="6">
        <v>0.610972</v>
      </c>
      <c r="Q53" s="6">
        <v>5.31902</v>
      </c>
      <c r="R53" s="27">
        <v>7.266</v>
      </c>
      <c r="S53" s="68">
        <v>6</v>
      </c>
      <c r="T53" s="53">
        <v>38</v>
      </c>
      <c r="U53" s="6">
        <v>0.05</v>
      </c>
      <c r="V53" s="6">
        <v>0.616</v>
      </c>
      <c r="W53" s="6">
        <v>0.002</v>
      </c>
      <c r="X53" s="6">
        <v>8.627</v>
      </c>
      <c r="Y53" s="70">
        <v>3.9040962667364</v>
      </c>
      <c r="Z53" s="56">
        <f t="shared" si="0"/>
        <v>0.09790000000000001</v>
      </c>
      <c r="AA53" s="57">
        <f t="shared" si="1"/>
        <v>21.77857142857143</v>
      </c>
      <c r="AB53" s="57">
        <f t="shared" si="2"/>
        <v>2.708727272727273</v>
      </c>
      <c r="AC53" s="57">
        <f t="shared" si="3"/>
        <v>2.677777777777778</v>
      </c>
      <c r="AD53" s="57">
        <f t="shared" si="4"/>
        <v>405.85714285714283</v>
      </c>
      <c r="AE53" s="57">
        <f t="shared" si="5"/>
        <v>5.207142857142857</v>
      </c>
      <c r="AF53" s="57">
        <f t="shared" si="6"/>
        <v>1.7857142857142858</v>
      </c>
      <c r="AG53" s="57">
        <f t="shared" si="7"/>
        <v>1.3548387096774195</v>
      </c>
      <c r="AH53" s="57">
        <f t="shared" si="8"/>
        <v>13.223076923076924</v>
      </c>
      <c r="AI53" s="57">
        <f t="shared" si="9"/>
        <v>28.505000000000003</v>
      </c>
      <c r="AJ53" s="57">
        <f t="shared" si="10"/>
        <v>22.78333333333333</v>
      </c>
      <c r="AK53" s="57">
        <f t="shared" si="11"/>
        <v>145.39130434782606</v>
      </c>
      <c r="AL53" s="57">
        <f t="shared" si="12"/>
        <v>38.18575</v>
      </c>
      <c r="AM53" s="57">
        <f t="shared" si="13"/>
        <v>151.972</v>
      </c>
      <c r="AN53" s="57">
        <f t="shared" si="14"/>
        <v>4.838709677419355</v>
      </c>
      <c r="AO53" s="57">
        <f t="shared" si="15"/>
        <v>38.5</v>
      </c>
      <c r="AP53" s="57">
        <f t="shared" si="16"/>
        <v>0.06349206349206349</v>
      </c>
      <c r="AQ53" s="57">
        <f t="shared" si="17"/>
        <v>265.4461538461539</v>
      </c>
      <c r="AR53" s="28">
        <f t="shared" si="18"/>
        <v>0.05420008904016238</v>
      </c>
      <c r="AS53" s="28">
        <f t="shared" si="19"/>
        <v>6.992857142857143</v>
      </c>
      <c r="AT53" s="25">
        <f t="shared" si="20"/>
        <v>215.1098574613792</v>
      </c>
      <c r="AU53" s="25">
        <f t="shared" si="21"/>
        <v>191.9434642857143</v>
      </c>
      <c r="AV53" s="59">
        <f t="shared" si="22"/>
        <v>1.1206938369163795</v>
      </c>
      <c r="AW53" s="26">
        <f t="shared" si="23"/>
        <v>17.959250318522038</v>
      </c>
      <c r="AX53" s="60">
        <f t="shared" si="24"/>
        <v>0.9566979729675602</v>
      </c>
    </row>
    <row r="54" spans="1:50" s="3" customFormat="1" ht="12.75">
      <c r="A54" s="3" t="s">
        <v>101</v>
      </c>
      <c r="B54" s="4">
        <v>35824</v>
      </c>
      <c r="C54" s="68">
        <v>163</v>
      </c>
      <c r="D54" s="68" t="s">
        <v>102</v>
      </c>
      <c r="E54" s="6">
        <v>0.2295</v>
      </c>
      <c r="F54" s="6">
        <v>0.06383</v>
      </c>
      <c r="G54" s="54">
        <v>0.02</v>
      </c>
      <c r="H54" s="54">
        <v>2.542</v>
      </c>
      <c r="I54" s="6">
        <v>0.0602</v>
      </c>
      <c r="J54" s="54">
        <v>0.025</v>
      </c>
      <c r="K54" s="6">
        <v>0.0143</v>
      </c>
      <c r="L54" s="6">
        <v>0.285</v>
      </c>
      <c r="M54" s="6">
        <v>0.6814</v>
      </c>
      <c r="N54" s="6">
        <v>0.2661</v>
      </c>
      <c r="O54" s="6">
        <v>2.839</v>
      </c>
      <c r="P54" s="6">
        <v>0.657765</v>
      </c>
      <c r="Q54" s="6">
        <v>5.12855</v>
      </c>
      <c r="R54" s="27"/>
      <c r="S54" s="68"/>
      <c r="T54" s="53"/>
      <c r="U54" s="6">
        <v>0.05</v>
      </c>
      <c r="V54" s="6">
        <v>0.6888</v>
      </c>
      <c r="W54" s="6">
        <v>0.002</v>
      </c>
      <c r="X54" s="6">
        <v>9.576</v>
      </c>
      <c r="Y54" s="70">
        <v>7.4345912387344</v>
      </c>
      <c r="Z54" s="56">
        <f t="shared" si="0"/>
        <v>0.0852</v>
      </c>
      <c r="AA54" s="57">
        <f t="shared" si="1"/>
        <v>8.196428571428571</v>
      </c>
      <c r="AB54" s="57">
        <f t="shared" si="2"/>
        <v>2.321090909090909</v>
      </c>
      <c r="AC54" s="57">
        <f t="shared" si="3"/>
        <v>2.2222222222222223</v>
      </c>
      <c r="AD54" s="57">
        <f t="shared" si="4"/>
        <v>363.1428571428571</v>
      </c>
      <c r="AE54" s="57">
        <f t="shared" si="5"/>
        <v>4.3</v>
      </c>
      <c r="AF54" s="57">
        <f t="shared" si="6"/>
        <v>1.7857142857142858</v>
      </c>
      <c r="AG54" s="57">
        <f t="shared" si="7"/>
        <v>1.3838709677419356</v>
      </c>
      <c r="AH54" s="57">
        <f t="shared" si="8"/>
        <v>7.307692307692307</v>
      </c>
      <c r="AI54" s="57">
        <f t="shared" si="9"/>
        <v>34.07</v>
      </c>
      <c r="AJ54" s="57">
        <f t="shared" si="10"/>
        <v>22.175</v>
      </c>
      <c r="AK54" s="57">
        <f t="shared" si="11"/>
        <v>123.43478260869566</v>
      </c>
      <c r="AL54" s="57">
        <f t="shared" si="12"/>
        <v>41.110312500000006</v>
      </c>
      <c r="AM54" s="57">
        <f t="shared" si="13"/>
        <v>146.53</v>
      </c>
      <c r="AN54" s="57">
        <f t="shared" si="14"/>
        <v>4.838709677419355</v>
      </c>
      <c r="AO54" s="57">
        <f t="shared" si="15"/>
        <v>43.05</v>
      </c>
      <c r="AP54" s="57">
        <f t="shared" si="16"/>
        <v>0.06349206349206349</v>
      </c>
      <c r="AQ54" s="57">
        <f t="shared" si="17"/>
        <v>294.6461538461538</v>
      </c>
      <c r="AR54" s="28"/>
      <c r="AS54" s="28">
        <f t="shared" si="19"/>
        <v>6.085714285714285</v>
      </c>
      <c r="AT54" s="25">
        <f t="shared" si="20"/>
        <v>191.28747491638796</v>
      </c>
      <c r="AU54" s="25">
        <f t="shared" si="21"/>
        <v>189.4260267857143</v>
      </c>
      <c r="AV54" s="59">
        <f t="shared" si="22"/>
        <v>1.0098267812626371</v>
      </c>
      <c r="AW54" s="26">
        <f t="shared" si="23"/>
        <v>-2.4385518693263464</v>
      </c>
      <c r="AX54" s="60">
        <f t="shared" si="24"/>
        <v>0.8423857408632748</v>
      </c>
    </row>
    <row r="55" spans="1:50" s="3" customFormat="1" ht="12.75">
      <c r="A55" s="3" t="s">
        <v>103</v>
      </c>
      <c r="B55" s="4">
        <v>35831</v>
      </c>
      <c r="C55" s="68">
        <v>164</v>
      </c>
      <c r="D55" s="68" t="s">
        <v>104</v>
      </c>
      <c r="E55" s="6">
        <v>0.1579</v>
      </c>
      <c r="F55" s="6">
        <v>0.057</v>
      </c>
      <c r="G55" s="54">
        <v>0.02</v>
      </c>
      <c r="H55" s="54">
        <v>2.367</v>
      </c>
      <c r="I55" s="6">
        <v>0.0682</v>
      </c>
      <c r="J55" s="6">
        <v>0.0483328</v>
      </c>
      <c r="K55" s="6">
        <v>0.0148</v>
      </c>
      <c r="L55" s="6">
        <v>0.3524</v>
      </c>
      <c r="M55" s="6">
        <v>0.798</v>
      </c>
      <c r="N55" s="6">
        <v>0.269</v>
      </c>
      <c r="O55" s="6">
        <v>2.845</v>
      </c>
      <c r="P55" s="6">
        <v>0.740955</v>
      </c>
      <c r="Q55" s="6">
        <v>4.38389</v>
      </c>
      <c r="R55" s="27"/>
      <c r="S55" s="68"/>
      <c r="T55" s="53"/>
      <c r="U55" s="6">
        <v>0.05</v>
      </c>
      <c r="V55" s="6">
        <v>0.7922</v>
      </c>
      <c r="W55" s="6">
        <v>0.002</v>
      </c>
      <c r="X55" s="6">
        <v>8.767</v>
      </c>
      <c r="Y55" s="71">
        <v>10.672148049888</v>
      </c>
      <c r="Z55" s="56">
        <f t="shared" si="0"/>
        <v>0.11653279999999999</v>
      </c>
      <c r="AA55" s="57">
        <f t="shared" si="1"/>
        <v>5.639285714285715</v>
      </c>
      <c r="AB55" s="57">
        <f t="shared" si="2"/>
        <v>2.0727272727272728</v>
      </c>
      <c r="AC55" s="57">
        <f t="shared" si="3"/>
        <v>2.2222222222222223</v>
      </c>
      <c r="AD55" s="57">
        <f t="shared" si="4"/>
        <v>338.1428571428571</v>
      </c>
      <c r="AE55" s="57">
        <f t="shared" si="5"/>
        <v>4.871428571428571</v>
      </c>
      <c r="AF55" s="57">
        <f t="shared" si="6"/>
        <v>3.4523428571428574</v>
      </c>
      <c r="AG55" s="57">
        <f t="shared" si="7"/>
        <v>1.4322580645161291</v>
      </c>
      <c r="AH55" s="57">
        <f t="shared" si="8"/>
        <v>9.035897435897436</v>
      </c>
      <c r="AI55" s="57">
        <f t="shared" si="9"/>
        <v>39.900000000000006</v>
      </c>
      <c r="AJ55" s="57">
        <f t="shared" si="10"/>
        <v>22.416666666666668</v>
      </c>
      <c r="AK55" s="57">
        <f t="shared" si="11"/>
        <v>123.69565217391306</v>
      </c>
      <c r="AL55" s="57">
        <f t="shared" si="12"/>
        <v>46.3096875</v>
      </c>
      <c r="AM55" s="57">
        <f t="shared" si="13"/>
        <v>125.254</v>
      </c>
      <c r="AN55" s="57">
        <f t="shared" si="14"/>
        <v>4.838709677419355</v>
      </c>
      <c r="AO55" s="57">
        <f t="shared" si="15"/>
        <v>49.5125</v>
      </c>
      <c r="AP55" s="57">
        <f t="shared" si="16"/>
        <v>0.06349206349206349</v>
      </c>
      <c r="AQ55" s="57">
        <f t="shared" si="17"/>
        <v>269.7538461538461</v>
      </c>
      <c r="AR55" s="28"/>
      <c r="AS55" s="28">
        <f t="shared" si="19"/>
        <v>8.323771428571428</v>
      </c>
      <c r="AT55" s="25">
        <f t="shared" si="20"/>
        <v>199.91964484790574</v>
      </c>
      <c r="AU55" s="25">
        <f t="shared" si="21"/>
        <v>175.01603035714288</v>
      </c>
      <c r="AV55" s="59">
        <f t="shared" si="22"/>
        <v>1.1422933341588415</v>
      </c>
      <c r="AW55" s="26">
        <f t="shared" si="23"/>
        <v>20.032185919334296</v>
      </c>
      <c r="AX55" s="60">
        <f t="shared" si="24"/>
        <v>0.9875584985223071</v>
      </c>
    </row>
    <row r="56" spans="1:50" s="3" customFormat="1" ht="12.75">
      <c r="A56" s="3" t="s">
        <v>105</v>
      </c>
      <c r="B56" s="4">
        <v>35838</v>
      </c>
      <c r="C56" s="68">
        <v>161</v>
      </c>
      <c r="D56" s="68" t="s">
        <v>106</v>
      </c>
      <c r="E56" s="6">
        <v>0.3028</v>
      </c>
      <c r="F56" s="6">
        <v>0.05792</v>
      </c>
      <c r="G56" s="54">
        <v>0.02</v>
      </c>
      <c r="H56" s="54">
        <v>2.637</v>
      </c>
      <c r="I56" s="6">
        <v>0.0854</v>
      </c>
      <c r="J56" s="6">
        <v>0.0364301</v>
      </c>
      <c r="K56" s="6">
        <v>0.0147</v>
      </c>
      <c r="L56" s="6">
        <v>0.4456</v>
      </c>
      <c r="M56" s="6">
        <v>0.6981</v>
      </c>
      <c r="N56" s="6">
        <v>0.2705</v>
      </c>
      <c r="O56" s="6">
        <v>2.974</v>
      </c>
      <c r="P56" s="6">
        <v>0.568506</v>
      </c>
      <c r="Q56" s="6">
        <v>5.12123</v>
      </c>
      <c r="R56" s="27">
        <v>7.267</v>
      </c>
      <c r="S56" s="68">
        <v>14</v>
      </c>
      <c r="T56" s="53">
        <v>13</v>
      </c>
      <c r="U56" s="6">
        <v>0.08623</v>
      </c>
      <c r="V56" s="6">
        <v>0.5908</v>
      </c>
      <c r="W56" s="6">
        <v>0.002</v>
      </c>
      <c r="X56" s="6">
        <v>9.568999999999999</v>
      </c>
      <c r="Y56" s="70">
        <v>5.8128302743364</v>
      </c>
      <c r="Z56" s="56">
        <f t="shared" si="0"/>
        <v>0.1218301</v>
      </c>
      <c r="AA56" s="57">
        <f t="shared" si="1"/>
        <v>10.814285714285715</v>
      </c>
      <c r="AB56" s="57">
        <f t="shared" si="2"/>
        <v>2.106181818181818</v>
      </c>
      <c r="AC56" s="57">
        <f t="shared" si="3"/>
        <v>2.2222222222222223</v>
      </c>
      <c r="AD56" s="57">
        <f t="shared" si="4"/>
        <v>376.7142857142857</v>
      </c>
      <c r="AE56" s="57">
        <f t="shared" si="5"/>
        <v>6.1000000000000005</v>
      </c>
      <c r="AF56" s="57">
        <f t="shared" si="6"/>
        <v>2.60215</v>
      </c>
      <c r="AG56" s="57">
        <f t="shared" si="7"/>
        <v>1.4225806451612903</v>
      </c>
      <c r="AH56" s="57">
        <f t="shared" si="8"/>
        <v>11.425641025641026</v>
      </c>
      <c r="AI56" s="57">
        <f t="shared" si="9"/>
        <v>34.90500000000001</v>
      </c>
      <c r="AJ56" s="57">
        <f t="shared" si="10"/>
        <v>22.541666666666668</v>
      </c>
      <c r="AK56" s="57">
        <f t="shared" si="11"/>
        <v>129.30434782608697</v>
      </c>
      <c r="AL56" s="57">
        <f t="shared" si="12"/>
        <v>35.531625</v>
      </c>
      <c r="AM56" s="57">
        <f t="shared" si="13"/>
        <v>146.32085714285714</v>
      </c>
      <c r="AN56" s="57">
        <f t="shared" si="14"/>
        <v>8.34483870967742</v>
      </c>
      <c r="AO56" s="57">
        <f t="shared" si="15"/>
        <v>36.925</v>
      </c>
      <c r="AP56" s="57">
        <f t="shared" si="16"/>
        <v>0.06349206349206349</v>
      </c>
      <c r="AQ56" s="57">
        <f t="shared" si="17"/>
        <v>294.4307692307692</v>
      </c>
      <c r="AR56" s="28">
        <f t="shared" si="18"/>
        <v>0.05407543229455804</v>
      </c>
      <c r="AS56" s="28">
        <f t="shared" si="19"/>
        <v>8.70215</v>
      </c>
      <c r="AT56" s="25">
        <f t="shared" si="20"/>
        <v>204.27665551839468</v>
      </c>
      <c r="AU56" s="25">
        <f t="shared" si="21"/>
        <v>184.45463214285712</v>
      </c>
      <c r="AV56" s="59">
        <f t="shared" si="22"/>
        <v>1.1074628657749603</v>
      </c>
      <c r="AW56" s="26">
        <f t="shared" si="23"/>
        <v>13.72202337553756</v>
      </c>
      <c r="AX56" s="60">
        <f t="shared" si="24"/>
        <v>0.8837041441046475</v>
      </c>
    </row>
    <row r="57" spans="1:50" s="3" customFormat="1" ht="12.75">
      <c r="A57" s="3" t="s">
        <v>107</v>
      </c>
      <c r="B57" s="4">
        <v>35859</v>
      </c>
      <c r="C57" s="68">
        <v>164</v>
      </c>
      <c r="D57" s="3">
        <v>599944</v>
      </c>
      <c r="E57" s="6">
        <v>0.2444</v>
      </c>
      <c r="F57" s="6">
        <v>0.05749</v>
      </c>
      <c r="G57" s="54">
        <v>0.03062</v>
      </c>
      <c r="H57" s="54">
        <v>2.406</v>
      </c>
      <c r="I57" s="54">
        <v>0.072</v>
      </c>
      <c r="J57" s="54">
        <v>0.048</v>
      </c>
      <c r="K57" s="6">
        <v>0.012</v>
      </c>
      <c r="L57" s="6">
        <v>0.7438</v>
      </c>
      <c r="M57" s="6">
        <v>0.8309</v>
      </c>
      <c r="N57" s="6">
        <v>0.3644</v>
      </c>
      <c r="O57" s="6">
        <v>3.583</v>
      </c>
      <c r="P57" s="54">
        <v>0.36</v>
      </c>
      <c r="Q57" s="54">
        <v>6.17</v>
      </c>
      <c r="R57" s="72">
        <v>7.394</v>
      </c>
      <c r="S57" s="53">
        <v>13</v>
      </c>
      <c r="T57" s="53">
        <v>49</v>
      </c>
      <c r="U57" s="6">
        <v>0.05</v>
      </c>
      <c r="V57" s="6">
        <v>0.4801</v>
      </c>
      <c r="W57" s="6">
        <v>0.002351</v>
      </c>
      <c r="X57" s="6">
        <v>11.67</v>
      </c>
      <c r="Y57" s="73">
        <v>6.95</v>
      </c>
      <c r="Z57" s="56">
        <f t="shared" si="0"/>
        <v>0.12</v>
      </c>
      <c r="AA57" s="57">
        <f t="shared" si="1"/>
        <v>8.72857142857143</v>
      </c>
      <c r="AB57" s="57">
        <f t="shared" si="2"/>
        <v>2.0905454545454547</v>
      </c>
      <c r="AC57" s="57">
        <f t="shared" si="3"/>
        <v>3.4022222222222225</v>
      </c>
      <c r="AD57" s="57">
        <f t="shared" si="4"/>
        <v>343.7142857142857</v>
      </c>
      <c r="AE57" s="57">
        <f t="shared" si="5"/>
        <v>5.142857142857142</v>
      </c>
      <c r="AF57" s="57">
        <f t="shared" si="6"/>
        <v>3.428571428571429</v>
      </c>
      <c r="AG57" s="57">
        <f t="shared" si="7"/>
        <v>1.161290322580645</v>
      </c>
      <c r="AH57" s="57">
        <f t="shared" si="8"/>
        <v>19.07179487179487</v>
      </c>
      <c r="AI57" s="57">
        <f t="shared" si="9"/>
        <v>41.545</v>
      </c>
      <c r="AJ57" s="57">
        <f t="shared" si="10"/>
        <v>30.366666666666667</v>
      </c>
      <c r="AK57" s="57">
        <f t="shared" si="11"/>
        <v>155.7826086956522</v>
      </c>
      <c r="AL57" s="57">
        <f t="shared" si="12"/>
        <v>22.5</v>
      </c>
      <c r="AM57" s="57">
        <f t="shared" si="13"/>
        <v>176.2857142857143</v>
      </c>
      <c r="AN57" s="57">
        <f t="shared" si="14"/>
        <v>4.838709677419355</v>
      </c>
      <c r="AO57" s="57">
        <f t="shared" si="15"/>
        <v>30.00625</v>
      </c>
      <c r="AP57" s="57">
        <f t="shared" si="16"/>
        <v>0.07463492063492062</v>
      </c>
      <c r="AQ57" s="57">
        <f t="shared" si="17"/>
        <v>359.0769230769231</v>
      </c>
      <c r="AR57" s="28">
        <f t="shared" si="18"/>
        <v>0.040364539296760475</v>
      </c>
      <c r="AS57" s="28">
        <f t="shared" si="19"/>
        <v>8.571428571428571</v>
      </c>
      <c r="AT57" s="25">
        <f t="shared" si="20"/>
        <v>251.90892737697087</v>
      </c>
      <c r="AU57" s="25">
        <f t="shared" si="21"/>
        <v>202.21428571428572</v>
      </c>
      <c r="AV57" s="59">
        <f t="shared" si="22"/>
        <v>1.2457523784096052</v>
      </c>
      <c r="AW57" s="26">
        <f t="shared" si="23"/>
        <v>44.551784519828004</v>
      </c>
      <c r="AX57" s="60">
        <f t="shared" si="24"/>
        <v>0.8836938904939751</v>
      </c>
    </row>
    <row r="58" spans="1:50" s="3" customFormat="1" ht="12.75">
      <c r="A58" s="3" t="s">
        <v>108</v>
      </c>
      <c r="B58" s="4">
        <v>35866</v>
      </c>
      <c r="C58" s="68">
        <v>162</v>
      </c>
      <c r="D58" s="3">
        <v>599945</v>
      </c>
      <c r="E58" s="6">
        <v>0.2331</v>
      </c>
      <c r="F58" s="6">
        <v>0.04935</v>
      </c>
      <c r="G58" s="54">
        <v>0.02</v>
      </c>
      <c r="H58" s="54">
        <v>2.67</v>
      </c>
      <c r="I58" s="54">
        <v>0.062</v>
      </c>
      <c r="J58" s="54">
        <v>0.034</v>
      </c>
      <c r="K58" s="6">
        <v>0.012</v>
      </c>
      <c r="L58" s="6">
        <v>0.4487</v>
      </c>
      <c r="M58" s="6">
        <v>0.6396</v>
      </c>
      <c r="N58" s="6">
        <v>0.3158</v>
      </c>
      <c r="O58" s="6">
        <v>3.015</v>
      </c>
      <c r="P58" s="54">
        <v>0.57</v>
      </c>
      <c r="Q58" s="54">
        <v>5.28</v>
      </c>
      <c r="R58" s="29">
        <v>7.44</v>
      </c>
      <c r="S58" s="53">
        <v>11</v>
      </c>
      <c r="T58" s="53">
        <v>39</v>
      </c>
      <c r="U58" s="6">
        <v>0.05</v>
      </c>
      <c r="V58" s="6">
        <v>0.6422</v>
      </c>
      <c r="W58" s="6">
        <v>0.002</v>
      </c>
      <c r="X58" s="6">
        <v>11.1</v>
      </c>
      <c r="Y58" s="73">
        <v>5.960966452601001</v>
      </c>
      <c r="Z58" s="56">
        <f t="shared" si="0"/>
        <v>0.096</v>
      </c>
      <c r="AA58" s="57">
        <f t="shared" si="1"/>
        <v>8.325000000000001</v>
      </c>
      <c r="AB58" s="57">
        <f t="shared" si="2"/>
        <v>1.7945454545454544</v>
      </c>
      <c r="AC58" s="57">
        <f t="shared" si="3"/>
        <v>2.2222222222222223</v>
      </c>
      <c r="AD58" s="57">
        <f t="shared" si="4"/>
        <v>381.4285714285714</v>
      </c>
      <c r="AE58" s="57">
        <f t="shared" si="5"/>
        <v>4.428571428571429</v>
      </c>
      <c r="AF58" s="57">
        <f t="shared" si="6"/>
        <v>2.428571428571429</v>
      </c>
      <c r="AG58" s="57">
        <f t="shared" si="7"/>
        <v>1.161290322580645</v>
      </c>
      <c r="AH58" s="57">
        <f t="shared" si="8"/>
        <v>11.505128205128205</v>
      </c>
      <c r="AI58" s="57">
        <f t="shared" si="9"/>
        <v>31.979999999999993</v>
      </c>
      <c r="AJ58" s="57">
        <f t="shared" si="10"/>
        <v>26.31666666666667</v>
      </c>
      <c r="AK58" s="57">
        <f t="shared" si="11"/>
        <v>131.08695652173913</v>
      </c>
      <c r="AL58" s="57">
        <f t="shared" si="12"/>
        <v>35.625</v>
      </c>
      <c r="AM58" s="57">
        <f t="shared" si="13"/>
        <v>150.85714285714286</v>
      </c>
      <c r="AN58" s="57">
        <f t="shared" si="14"/>
        <v>4.838709677419355</v>
      </c>
      <c r="AO58" s="57">
        <f t="shared" si="15"/>
        <v>40.1375</v>
      </c>
      <c r="AP58" s="57">
        <f t="shared" si="16"/>
        <v>0.06349206349206349</v>
      </c>
      <c r="AQ58" s="57">
        <f t="shared" si="17"/>
        <v>341.5384615384615</v>
      </c>
      <c r="AR58" s="28">
        <f t="shared" si="18"/>
        <v>0.03630780547701008</v>
      </c>
      <c r="AS58" s="28">
        <f t="shared" si="19"/>
        <v>6.857142857142858</v>
      </c>
      <c r="AT58" s="25">
        <f t="shared" si="20"/>
        <v>205.31732282210544</v>
      </c>
      <c r="AU58" s="25">
        <f t="shared" si="21"/>
        <v>188.91071428571428</v>
      </c>
      <c r="AV58" s="59">
        <f t="shared" si="22"/>
        <v>1.0868484807673604</v>
      </c>
      <c r="AW58" s="26">
        <f t="shared" si="23"/>
        <v>11.978037107819716</v>
      </c>
      <c r="AX58" s="60">
        <f t="shared" si="24"/>
        <v>0.8689476284584979</v>
      </c>
    </row>
    <row r="59" spans="1:50" s="3" customFormat="1" ht="12.75">
      <c r="A59" s="3" t="s">
        <v>109</v>
      </c>
      <c r="B59" s="4">
        <v>35873</v>
      </c>
      <c r="C59" s="68">
        <v>162</v>
      </c>
      <c r="D59" s="3">
        <v>599946</v>
      </c>
      <c r="E59" s="6">
        <v>0.1303</v>
      </c>
      <c r="F59" s="6">
        <v>0.04207</v>
      </c>
      <c r="G59" s="54">
        <v>0.02</v>
      </c>
      <c r="H59" s="54">
        <v>2.793</v>
      </c>
      <c r="I59" s="54">
        <v>0.052</v>
      </c>
      <c r="J59" s="54">
        <v>0.025</v>
      </c>
      <c r="K59" s="6">
        <v>0.012</v>
      </c>
      <c r="L59" s="6">
        <v>0.443</v>
      </c>
      <c r="M59" s="6">
        <v>0.6091</v>
      </c>
      <c r="N59" s="6">
        <v>0.3143</v>
      </c>
      <c r="O59" s="6">
        <v>3.143</v>
      </c>
      <c r="P59" s="54">
        <v>0.6</v>
      </c>
      <c r="Q59" s="54">
        <v>5.48</v>
      </c>
      <c r="R59" s="29">
        <v>7.334</v>
      </c>
      <c r="S59" s="53">
        <v>13</v>
      </c>
      <c r="T59" s="53">
        <v>46</v>
      </c>
      <c r="U59" s="6">
        <v>0.05</v>
      </c>
      <c r="V59" s="6">
        <v>0.5661</v>
      </c>
      <c r="W59" s="6">
        <v>0.002</v>
      </c>
      <c r="X59" s="6">
        <v>10.13</v>
      </c>
      <c r="Y59" s="73">
        <v>5.8358351062760905</v>
      </c>
      <c r="Z59" s="56">
        <f t="shared" si="0"/>
        <v>0.077</v>
      </c>
      <c r="AA59" s="57">
        <f t="shared" si="1"/>
        <v>4.6535714285714285</v>
      </c>
      <c r="AB59" s="57">
        <f t="shared" si="2"/>
        <v>1.529818181818182</v>
      </c>
      <c r="AC59" s="57">
        <f t="shared" si="3"/>
        <v>2.2222222222222223</v>
      </c>
      <c r="AD59" s="57">
        <f t="shared" si="4"/>
        <v>399</v>
      </c>
      <c r="AE59" s="57">
        <f t="shared" si="5"/>
        <v>3.7142857142857144</v>
      </c>
      <c r="AF59" s="57">
        <f t="shared" si="6"/>
        <v>1.7857142857142858</v>
      </c>
      <c r="AG59" s="57">
        <f t="shared" si="7"/>
        <v>1.161290322580645</v>
      </c>
      <c r="AH59" s="57">
        <f t="shared" si="8"/>
        <v>11.35897435897436</v>
      </c>
      <c r="AI59" s="57">
        <f t="shared" si="9"/>
        <v>30.455</v>
      </c>
      <c r="AJ59" s="57">
        <f t="shared" si="10"/>
        <v>26.19166666666667</v>
      </c>
      <c r="AK59" s="57">
        <f t="shared" si="11"/>
        <v>136.65217391304347</v>
      </c>
      <c r="AL59" s="57">
        <f t="shared" si="12"/>
        <v>37.5</v>
      </c>
      <c r="AM59" s="57">
        <f t="shared" si="13"/>
        <v>156.57142857142858</v>
      </c>
      <c r="AN59" s="57">
        <f t="shared" si="14"/>
        <v>4.838709677419355</v>
      </c>
      <c r="AO59" s="57">
        <f t="shared" si="15"/>
        <v>35.38125</v>
      </c>
      <c r="AP59" s="57">
        <f t="shared" si="16"/>
        <v>0.06349206349206349</v>
      </c>
      <c r="AQ59" s="57">
        <f t="shared" si="17"/>
        <v>311.69230769230774</v>
      </c>
      <c r="AR59" s="28">
        <f t="shared" si="18"/>
        <v>0.04634469197362883</v>
      </c>
      <c r="AS59" s="28">
        <f t="shared" si="19"/>
        <v>5.5</v>
      </c>
      <c r="AT59" s="25">
        <f t="shared" si="20"/>
        <v>208.3721006529702</v>
      </c>
      <c r="AU59" s="25">
        <f t="shared" si="21"/>
        <v>195.85714285714286</v>
      </c>
      <c r="AV59" s="59">
        <f t="shared" si="22"/>
        <v>1.063898398665785</v>
      </c>
      <c r="AW59" s="26">
        <f t="shared" si="23"/>
        <v>8.800672081541649</v>
      </c>
      <c r="AX59" s="60">
        <f t="shared" si="24"/>
        <v>0.8727784830212629</v>
      </c>
    </row>
    <row r="60" spans="1:50" s="3" customFormat="1" ht="12.75">
      <c r="A60" s="3" t="s">
        <v>110</v>
      </c>
      <c r="B60" s="4">
        <v>35880</v>
      </c>
      <c r="C60" s="68">
        <v>162</v>
      </c>
      <c r="D60" s="3">
        <v>599947</v>
      </c>
      <c r="E60" s="6">
        <v>0.1387</v>
      </c>
      <c r="F60" s="6">
        <v>0.04169</v>
      </c>
      <c r="G60" s="54">
        <v>0.02</v>
      </c>
      <c r="H60" s="54">
        <v>2.941</v>
      </c>
      <c r="I60" s="54">
        <v>0.018</v>
      </c>
      <c r="J60" s="54">
        <v>0.025</v>
      </c>
      <c r="K60" s="6">
        <v>0.013</v>
      </c>
      <c r="L60" s="6">
        <v>0.3968</v>
      </c>
      <c r="M60" s="6">
        <v>0.6423</v>
      </c>
      <c r="N60" s="6">
        <v>0.3356</v>
      </c>
      <c r="O60" s="6">
        <v>3.07</v>
      </c>
      <c r="P60" s="54">
        <v>0.52</v>
      </c>
      <c r="Q60" s="54">
        <v>5.34</v>
      </c>
      <c r="R60" s="29">
        <v>7.373</v>
      </c>
      <c r="S60" s="53">
        <v>12</v>
      </c>
      <c r="T60" s="53">
        <v>33</v>
      </c>
      <c r="U60" s="6">
        <v>0.05</v>
      </c>
      <c r="V60" s="6">
        <v>0.6221</v>
      </c>
      <c r="W60" s="6">
        <v>0.002</v>
      </c>
      <c r="X60" s="6">
        <v>10.18</v>
      </c>
      <c r="Y60" s="73">
        <v>5.8557557183516105</v>
      </c>
      <c r="Z60" s="56">
        <f t="shared" si="0"/>
        <v>0.043</v>
      </c>
      <c r="AA60" s="57">
        <f t="shared" si="1"/>
        <v>4.953571428571427</v>
      </c>
      <c r="AB60" s="57">
        <f t="shared" si="2"/>
        <v>1.516</v>
      </c>
      <c r="AC60" s="57">
        <f t="shared" si="3"/>
        <v>2.2222222222222223</v>
      </c>
      <c r="AD60" s="57">
        <f t="shared" si="4"/>
        <v>420.1428571428571</v>
      </c>
      <c r="AE60" s="57">
        <f t="shared" si="5"/>
        <v>1.2857142857142856</v>
      </c>
      <c r="AF60" s="57">
        <f t="shared" si="6"/>
        <v>1.7857142857142858</v>
      </c>
      <c r="AG60" s="57">
        <f t="shared" si="7"/>
        <v>1.258064516129032</v>
      </c>
      <c r="AH60" s="57">
        <f t="shared" si="8"/>
        <v>10.174358974358974</v>
      </c>
      <c r="AI60" s="57">
        <f t="shared" si="9"/>
        <v>32.114999999999995</v>
      </c>
      <c r="AJ60" s="57">
        <f t="shared" si="10"/>
        <v>27.96666666666667</v>
      </c>
      <c r="AK60" s="57">
        <f t="shared" si="11"/>
        <v>133.47826086956522</v>
      </c>
      <c r="AL60" s="57">
        <f t="shared" si="12"/>
        <v>32.5</v>
      </c>
      <c r="AM60" s="57">
        <f t="shared" si="13"/>
        <v>152.57142857142858</v>
      </c>
      <c r="AN60" s="57">
        <f t="shared" si="14"/>
        <v>4.838709677419355</v>
      </c>
      <c r="AO60" s="57">
        <f t="shared" si="15"/>
        <v>38.88125</v>
      </c>
      <c r="AP60" s="57">
        <f t="shared" si="16"/>
        <v>0.06349206349206349</v>
      </c>
      <c r="AQ60" s="57">
        <f t="shared" si="17"/>
        <v>313.2307692307692</v>
      </c>
      <c r="AR60" s="28">
        <f t="shared" si="18"/>
        <v>0.04236429660495407</v>
      </c>
      <c r="AS60" s="28">
        <f t="shared" si="19"/>
        <v>3.071428571428571</v>
      </c>
      <c r="AT60" s="25">
        <f t="shared" si="20"/>
        <v>205.02000079630514</v>
      </c>
      <c r="AU60" s="25">
        <f t="shared" si="21"/>
        <v>186.85714285714286</v>
      </c>
      <c r="AV60" s="59">
        <f t="shared" si="22"/>
        <v>1.097201839123957</v>
      </c>
      <c r="AW60" s="26">
        <f t="shared" si="23"/>
        <v>16.877143653448</v>
      </c>
      <c r="AX60" s="60">
        <f t="shared" si="24"/>
        <v>0.8748575150626933</v>
      </c>
    </row>
    <row r="61" spans="1:50" s="3" customFormat="1" ht="12.75">
      <c r="A61" s="3" t="s">
        <v>111</v>
      </c>
      <c r="B61" s="4">
        <v>35908</v>
      </c>
      <c r="C61" s="68">
        <v>154</v>
      </c>
      <c r="D61" s="3">
        <v>599948</v>
      </c>
      <c r="E61" s="6">
        <v>0.2613</v>
      </c>
      <c r="F61" s="6">
        <v>0.05288</v>
      </c>
      <c r="G61" s="54">
        <v>0.03829</v>
      </c>
      <c r="H61" s="54">
        <v>2.4</v>
      </c>
      <c r="I61" s="54">
        <v>0.213</v>
      </c>
      <c r="J61" s="54">
        <v>0.069</v>
      </c>
      <c r="K61" s="6">
        <v>0.023</v>
      </c>
      <c r="L61" s="6">
        <v>0.7677</v>
      </c>
      <c r="M61" s="6">
        <v>1.029</v>
      </c>
      <c r="N61" s="6">
        <v>0.3553</v>
      </c>
      <c r="O61" s="6">
        <v>3.363</v>
      </c>
      <c r="P61" s="54">
        <v>0.56</v>
      </c>
      <c r="Q61" s="54">
        <v>4.96</v>
      </c>
      <c r="R61" s="29">
        <v>7.173</v>
      </c>
      <c r="S61" s="53">
        <v>11</v>
      </c>
      <c r="T61" s="53">
        <v>38</v>
      </c>
      <c r="U61" s="6">
        <v>0.05</v>
      </c>
      <c r="V61" s="6">
        <v>0.6312</v>
      </c>
      <c r="W61" s="6">
        <v>0.002</v>
      </c>
      <c r="X61" s="6">
        <v>8.757</v>
      </c>
      <c r="Y61" s="73">
        <v>2.8588126858890006</v>
      </c>
      <c r="Z61" s="56">
        <f t="shared" si="0"/>
        <v>0.28200000000000003</v>
      </c>
      <c r="AA61" s="57">
        <f t="shared" si="1"/>
        <v>9.332142857142857</v>
      </c>
      <c r="AB61" s="57">
        <f t="shared" si="2"/>
        <v>1.922909090909091</v>
      </c>
      <c r="AC61" s="57">
        <f t="shared" si="3"/>
        <v>4.254444444444444</v>
      </c>
      <c r="AD61" s="57">
        <f t="shared" si="4"/>
        <v>342.85714285714283</v>
      </c>
      <c r="AE61" s="57">
        <f t="shared" si="5"/>
        <v>15.214285714285714</v>
      </c>
      <c r="AF61" s="57">
        <f t="shared" si="6"/>
        <v>4.928571428571429</v>
      </c>
      <c r="AG61" s="57">
        <f t="shared" si="7"/>
        <v>2.225806451612903</v>
      </c>
      <c r="AH61" s="57">
        <f t="shared" si="8"/>
        <v>19.684615384615388</v>
      </c>
      <c r="AI61" s="57">
        <f t="shared" si="9"/>
        <v>51.449999999999996</v>
      </c>
      <c r="AJ61" s="57">
        <f t="shared" si="10"/>
        <v>29.608333333333334</v>
      </c>
      <c r="AK61" s="57">
        <f t="shared" si="11"/>
        <v>146.2173913043478</v>
      </c>
      <c r="AL61" s="57">
        <f t="shared" si="12"/>
        <v>35</v>
      </c>
      <c r="AM61" s="57">
        <f t="shared" si="13"/>
        <v>141.71428571428572</v>
      </c>
      <c r="AN61" s="57">
        <f t="shared" si="14"/>
        <v>4.838709677419355</v>
      </c>
      <c r="AO61" s="57">
        <f t="shared" si="15"/>
        <v>39.449999999999996</v>
      </c>
      <c r="AP61" s="57">
        <f t="shared" si="16"/>
        <v>0.06349206349206349</v>
      </c>
      <c r="AQ61" s="57">
        <f t="shared" si="17"/>
        <v>269.44615384615383</v>
      </c>
      <c r="AR61" s="28">
        <f t="shared" si="18"/>
        <v>0.06714288529259521</v>
      </c>
      <c r="AS61" s="28">
        <f t="shared" si="19"/>
        <v>20.142857142857142</v>
      </c>
      <c r="AT61" s="25">
        <f t="shared" si="20"/>
        <v>262.17462573658224</v>
      </c>
      <c r="AU61" s="25">
        <f t="shared" si="21"/>
        <v>181.64285714285717</v>
      </c>
      <c r="AV61" s="59">
        <f t="shared" si="22"/>
        <v>1.443352245502222</v>
      </c>
      <c r="AW61" s="26">
        <f t="shared" si="23"/>
        <v>65.31748287943935</v>
      </c>
      <c r="AX61" s="60">
        <f t="shared" si="24"/>
        <v>1.0317759467040672</v>
      </c>
    </row>
    <row r="62" spans="1:50" s="3" customFormat="1" ht="12.75">
      <c r="A62" s="3" t="s">
        <v>112</v>
      </c>
      <c r="B62" s="4">
        <v>35915</v>
      </c>
      <c r="C62" s="68">
        <v>161</v>
      </c>
      <c r="D62" s="3">
        <v>599949</v>
      </c>
      <c r="E62" s="6">
        <v>0.2498</v>
      </c>
      <c r="F62" s="6">
        <v>0.04103</v>
      </c>
      <c r="G62" s="54">
        <v>0.02297</v>
      </c>
      <c r="H62" s="54">
        <v>2.809</v>
      </c>
      <c r="I62" s="54">
        <v>0.129</v>
      </c>
      <c r="J62" s="54">
        <v>0.032</v>
      </c>
      <c r="K62" s="6">
        <v>0.013</v>
      </c>
      <c r="L62" s="6">
        <v>0.5158</v>
      </c>
      <c r="M62" s="6">
        <v>0.6901</v>
      </c>
      <c r="N62" s="6">
        <v>0.3343</v>
      </c>
      <c r="O62" s="6">
        <v>3.179</v>
      </c>
      <c r="P62" s="6">
        <v>0.613132</v>
      </c>
      <c r="Q62" s="6">
        <v>5.4304</v>
      </c>
      <c r="R62" s="29">
        <v>7.327</v>
      </c>
      <c r="S62" s="53">
        <v>12</v>
      </c>
      <c r="T62" s="53">
        <v>38</v>
      </c>
      <c r="U62" s="6">
        <v>0.05</v>
      </c>
      <c r="V62" s="6">
        <v>0.7727</v>
      </c>
      <c r="W62" s="6">
        <v>0.002</v>
      </c>
      <c r="X62" s="6">
        <v>9.315</v>
      </c>
      <c r="Y62" s="73">
        <v>4.584368686670761</v>
      </c>
      <c r="Z62" s="56">
        <f t="shared" si="0"/>
        <v>0.161</v>
      </c>
      <c r="AA62" s="57">
        <f t="shared" si="1"/>
        <v>8.92142857142857</v>
      </c>
      <c r="AB62" s="57">
        <f t="shared" si="2"/>
        <v>1.4919999999999998</v>
      </c>
      <c r="AC62" s="57">
        <f t="shared" si="3"/>
        <v>2.5522222222222224</v>
      </c>
      <c r="AD62" s="57">
        <f t="shared" si="4"/>
        <v>401.2857142857143</v>
      </c>
      <c r="AE62" s="57">
        <f t="shared" si="5"/>
        <v>9.214285714285715</v>
      </c>
      <c r="AF62" s="57">
        <f t="shared" si="6"/>
        <v>2.285714285714286</v>
      </c>
      <c r="AG62" s="57">
        <f t="shared" si="7"/>
        <v>1.258064516129032</v>
      </c>
      <c r="AH62" s="57">
        <f t="shared" si="8"/>
        <v>13.225641025641027</v>
      </c>
      <c r="AI62" s="57">
        <f t="shared" si="9"/>
        <v>34.505</v>
      </c>
      <c r="AJ62" s="57">
        <f t="shared" si="10"/>
        <v>27.85833333333333</v>
      </c>
      <c r="AK62" s="57">
        <f t="shared" si="11"/>
        <v>138.2173913043478</v>
      </c>
      <c r="AL62" s="57">
        <f t="shared" si="12"/>
        <v>38.320750000000004</v>
      </c>
      <c r="AM62" s="57">
        <f t="shared" si="13"/>
        <v>155.15428571428572</v>
      </c>
      <c r="AN62" s="57">
        <f t="shared" si="14"/>
        <v>4.838709677419355</v>
      </c>
      <c r="AO62" s="57">
        <f t="shared" si="15"/>
        <v>48.29375</v>
      </c>
      <c r="AP62" s="57">
        <f t="shared" si="16"/>
        <v>0.06349206349206349</v>
      </c>
      <c r="AQ62" s="57">
        <f t="shared" si="17"/>
        <v>286.6153846153846</v>
      </c>
      <c r="AR62" s="28">
        <f t="shared" si="18"/>
        <v>0.04709773263969527</v>
      </c>
      <c r="AS62" s="28">
        <f t="shared" si="19"/>
        <v>11.500000000000002</v>
      </c>
      <c r="AT62" s="25">
        <f t="shared" si="20"/>
        <v>223.0206513776079</v>
      </c>
      <c r="AU62" s="25">
        <f t="shared" si="21"/>
        <v>195.76075</v>
      </c>
      <c r="AV62" s="59">
        <f t="shared" si="22"/>
        <v>1.139251108190012</v>
      </c>
      <c r="AW62" s="26">
        <f t="shared" si="23"/>
        <v>18.045615663322167</v>
      </c>
      <c r="AX62" s="60">
        <f t="shared" si="24"/>
        <v>0.8908383720632317</v>
      </c>
    </row>
    <row r="63" spans="1:50" s="3" customFormat="1" ht="12.75">
      <c r="A63" s="3" t="s">
        <v>113</v>
      </c>
      <c r="B63" s="4">
        <v>35922</v>
      </c>
      <c r="C63" s="68">
        <v>162</v>
      </c>
      <c r="D63" s="3">
        <v>599950</v>
      </c>
      <c r="E63" s="6">
        <v>0.1846</v>
      </c>
      <c r="F63" s="6">
        <v>0.03856</v>
      </c>
      <c r="G63" s="54">
        <v>0.02298</v>
      </c>
      <c r="H63" s="54">
        <v>2.729</v>
      </c>
      <c r="I63" s="54">
        <v>0.034</v>
      </c>
      <c r="J63" s="54">
        <v>0.036</v>
      </c>
      <c r="K63" s="6">
        <v>0.012</v>
      </c>
      <c r="L63" s="6">
        <v>0.4319</v>
      </c>
      <c r="M63" s="6">
        <v>0.7227</v>
      </c>
      <c r="N63" s="6">
        <v>0.3312</v>
      </c>
      <c r="O63" s="6">
        <v>3.074</v>
      </c>
      <c r="P63" s="6">
        <v>0.522368</v>
      </c>
      <c r="Q63" s="6">
        <v>5.46784</v>
      </c>
      <c r="R63" s="29">
        <v>7.238</v>
      </c>
      <c r="S63" s="53">
        <v>13</v>
      </c>
      <c r="T63" s="53">
        <v>40</v>
      </c>
      <c r="U63" s="6">
        <v>0.05</v>
      </c>
      <c r="V63" s="6">
        <v>0.6068</v>
      </c>
      <c r="W63" s="6">
        <v>0.002</v>
      </c>
      <c r="X63" s="6">
        <v>9.777</v>
      </c>
      <c r="Y63" s="73">
        <v>5.513957588490241</v>
      </c>
      <c r="Z63" s="56">
        <f t="shared" si="0"/>
        <v>0.07</v>
      </c>
      <c r="AA63" s="57">
        <f t="shared" si="1"/>
        <v>6.5928571428571425</v>
      </c>
      <c r="AB63" s="57">
        <f t="shared" si="2"/>
        <v>1.402181818181818</v>
      </c>
      <c r="AC63" s="57">
        <f t="shared" si="3"/>
        <v>2.5533333333333332</v>
      </c>
      <c r="AD63" s="57">
        <f t="shared" si="4"/>
        <v>389.85714285714283</v>
      </c>
      <c r="AE63" s="57">
        <f t="shared" si="5"/>
        <v>2.428571428571429</v>
      </c>
      <c r="AF63" s="57">
        <f t="shared" si="6"/>
        <v>2.571428571428571</v>
      </c>
      <c r="AG63" s="57">
        <f t="shared" si="7"/>
        <v>1.161290322580645</v>
      </c>
      <c r="AH63" s="57">
        <f t="shared" si="8"/>
        <v>11.074358974358974</v>
      </c>
      <c r="AI63" s="57">
        <f t="shared" si="9"/>
        <v>36.135</v>
      </c>
      <c r="AJ63" s="57">
        <f t="shared" si="10"/>
        <v>27.599999999999998</v>
      </c>
      <c r="AK63" s="57">
        <f t="shared" si="11"/>
        <v>133.65217391304347</v>
      </c>
      <c r="AL63" s="57">
        <f t="shared" si="12"/>
        <v>32.648</v>
      </c>
      <c r="AM63" s="57">
        <f t="shared" si="13"/>
        <v>156.224</v>
      </c>
      <c r="AN63" s="57">
        <f t="shared" si="14"/>
        <v>4.838709677419355</v>
      </c>
      <c r="AO63" s="57">
        <f t="shared" si="15"/>
        <v>37.925</v>
      </c>
      <c r="AP63" s="57">
        <f t="shared" si="16"/>
        <v>0.06349206349206349</v>
      </c>
      <c r="AQ63" s="57">
        <f t="shared" si="17"/>
        <v>300.83076923076925</v>
      </c>
      <c r="AR63" s="28">
        <f t="shared" si="18"/>
        <v>0.05780960474057173</v>
      </c>
      <c r="AS63" s="28">
        <f t="shared" si="19"/>
        <v>5</v>
      </c>
      <c r="AT63" s="25">
        <f t="shared" si="20"/>
        <v>210.89010431597387</v>
      </c>
      <c r="AU63" s="25">
        <f t="shared" si="21"/>
        <v>191.44342857142857</v>
      </c>
      <c r="AV63" s="59">
        <f t="shared" si="22"/>
        <v>1.1015792283373658</v>
      </c>
      <c r="AW63" s="26">
        <f t="shared" si="23"/>
        <v>17.018104315973858</v>
      </c>
      <c r="AX63" s="60">
        <f t="shared" si="24"/>
        <v>0.8555162709509645</v>
      </c>
    </row>
    <row r="64" spans="1:50" s="3" customFormat="1" ht="12.75">
      <c r="A64" s="3" t="s">
        <v>114</v>
      </c>
      <c r="B64" s="4">
        <v>35929</v>
      </c>
      <c r="C64" s="68">
        <v>163</v>
      </c>
      <c r="D64" s="3">
        <v>599951</v>
      </c>
      <c r="E64" s="54">
        <v>0.2402</v>
      </c>
      <c r="F64" s="6">
        <v>0.04017</v>
      </c>
      <c r="G64" s="54">
        <v>0.02</v>
      </c>
      <c r="H64" s="54">
        <v>2.756</v>
      </c>
      <c r="I64" s="54">
        <v>0.014</v>
      </c>
      <c r="J64" s="54">
        <v>0.033</v>
      </c>
      <c r="K64" s="6">
        <v>0.012</v>
      </c>
      <c r="L64" s="6">
        <v>0.3508</v>
      </c>
      <c r="M64" s="6">
        <v>0.7542</v>
      </c>
      <c r="N64" s="6">
        <v>0.3411</v>
      </c>
      <c r="O64" s="6">
        <v>2.885</v>
      </c>
      <c r="P64" s="6">
        <v>0.378893</v>
      </c>
      <c r="Q64" s="6">
        <v>5.39118</v>
      </c>
      <c r="R64" s="29">
        <v>7.346</v>
      </c>
      <c r="S64" s="53">
        <v>14</v>
      </c>
      <c r="T64" s="53">
        <v>39</v>
      </c>
      <c r="U64" s="6">
        <v>0.05</v>
      </c>
      <c r="V64" s="6">
        <v>0.5004</v>
      </c>
      <c r="W64" s="6">
        <v>0.002</v>
      </c>
      <c r="X64" s="54">
        <v>10.1</v>
      </c>
      <c r="Y64" s="73">
        <v>5.8473829146291605</v>
      </c>
      <c r="Z64" s="56">
        <f t="shared" si="0"/>
        <v>0.047</v>
      </c>
      <c r="AA64" s="57">
        <f t="shared" si="1"/>
        <v>8.57857142857143</v>
      </c>
      <c r="AB64" s="57">
        <f t="shared" si="2"/>
        <v>1.4607272727272727</v>
      </c>
      <c r="AC64" s="57">
        <f t="shared" si="3"/>
        <v>2.2222222222222223</v>
      </c>
      <c r="AD64" s="57">
        <f t="shared" si="4"/>
        <v>393.71428571428567</v>
      </c>
      <c r="AE64" s="57">
        <f t="shared" si="5"/>
        <v>1</v>
      </c>
      <c r="AF64" s="57">
        <f t="shared" si="6"/>
        <v>2.357142857142857</v>
      </c>
      <c r="AG64" s="57">
        <f t="shared" si="7"/>
        <v>1.161290322580645</v>
      </c>
      <c r="AH64" s="57">
        <f t="shared" si="8"/>
        <v>8.994871794871795</v>
      </c>
      <c r="AI64" s="57">
        <f t="shared" si="9"/>
        <v>37.71</v>
      </c>
      <c r="AJ64" s="57">
        <f t="shared" si="10"/>
        <v>28.425</v>
      </c>
      <c r="AK64" s="57">
        <f t="shared" si="11"/>
        <v>125.43478260869564</v>
      </c>
      <c r="AL64" s="57">
        <f t="shared" si="12"/>
        <v>23.6808125</v>
      </c>
      <c r="AM64" s="57">
        <f t="shared" si="13"/>
        <v>154.0337142857143</v>
      </c>
      <c r="AN64" s="57">
        <f t="shared" si="14"/>
        <v>4.838709677419355</v>
      </c>
      <c r="AO64" s="57">
        <f t="shared" si="15"/>
        <v>31.275</v>
      </c>
      <c r="AP64" s="57">
        <f t="shared" si="16"/>
        <v>0.06349206349206349</v>
      </c>
      <c r="AQ64" s="57">
        <f t="shared" si="17"/>
        <v>310.7692307692307</v>
      </c>
      <c r="AR64" s="28">
        <f t="shared" si="18"/>
        <v>0.045081670454146</v>
      </c>
      <c r="AS64" s="28">
        <f t="shared" si="19"/>
        <v>3.357142857142857</v>
      </c>
      <c r="AT64" s="25">
        <f t="shared" si="20"/>
        <v>201.56465440356743</v>
      </c>
      <c r="AU64" s="25">
        <f t="shared" si="21"/>
        <v>180.07166964285716</v>
      </c>
      <c r="AV64" s="59">
        <f t="shared" si="22"/>
        <v>1.119357946773849</v>
      </c>
      <c r="AW64" s="26">
        <f t="shared" si="23"/>
        <v>20.49298476071027</v>
      </c>
      <c r="AX64" s="60">
        <f t="shared" si="24"/>
        <v>0.8143332983325259</v>
      </c>
    </row>
    <row r="65" spans="1:83" s="74" customFormat="1" ht="12.75">
      <c r="A65" s="6" t="s">
        <v>115</v>
      </c>
      <c r="B65" s="4">
        <v>35957</v>
      </c>
      <c r="C65" s="68">
        <v>158</v>
      </c>
      <c r="D65" s="6" t="s">
        <v>116</v>
      </c>
      <c r="E65" s="6">
        <v>0.6152</v>
      </c>
      <c r="F65" s="6">
        <v>0.05514</v>
      </c>
      <c r="G65" s="54">
        <v>0.02</v>
      </c>
      <c r="H65" s="54">
        <v>2.554</v>
      </c>
      <c r="I65" s="70">
        <v>0.2195</v>
      </c>
      <c r="J65" s="70">
        <v>0.0517858</v>
      </c>
      <c r="K65" s="70">
        <v>0.0112</v>
      </c>
      <c r="L65" s="70">
        <v>0.5816</v>
      </c>
      <c r="M65" s="6">
        <v>0.6667</v>
      </c>
      <c r="N65" s="6">
        <v>0.3122</v>
      </c>
      <c r="O65" s="6">
        <v>2.681</v>
      </c>
      <c r="P65" s="70">
        <v>0.411153</v>
      </c>
      <c r="Q65" s="70">
        <v>5.03383</v>
      </c>
      <c r="R65" s="27">
        <v>7.403</v>
      </c>
      <c r="S65" s="68">
        <v>15</v>
      </c>
      <c r="T65" s="53">
        <v>46</v>
      </c>
      <c r="U65" s="6">
        <v>0.05</v>
      </c>
      <c r="V65" s="6">
        <v>0.521</v>
      </c>
      <c r="W65" s="6">
        <v>0.002489</v>
      </c>
      <c r="X65" s="6">
        <v>12.15</v>
      </c>
      <c r="Y65" s="70">
        <v>4.02983565025024</v>
      </c>
      <c r="Z65" s="56">
        <f t="shared" si="0"/>
        <v>0.2712858</v>
      </c>
      <c r="AA65" s="57">
        <f t="shared" si="1"/>
        <v>21.971428571428568</v>
      </c>
      <c r="AB65" s="57">
        <f t="shared" si="2"/>
        <v>2.0050909090909093</v>
      </c>
      <c r="AC65" s="57">
        <f t="shared" si="3"/>
        <v>2.2222222222222223</v>
      </c>
      <c r="AD65" s="57">
        <f t="shared" si="4"/>
        <v>364.85714285714283</v>
      </c>
      <c r="AE65" s="57">
        <f t="shared" si="5"/>
        <v>15.678571428571427</v>
      </c>
      <c r="AF65" s="57">
        <f t="shared" si="6"/>
        <v>3.6989857142857145</v>
      </c>
      <c r="AG65" s="57">
        <f t="shared" si="7"/>
        <v>1.0838709677419354</v>
      </c>
      <c r="AH65" s="57">
        <f t="shared" si="8"/>
        <v>14.912820512820513</v>
      </c>
      <c r="AI65" s="57">
        <f t="shared" si="9"/>
        <v>33.334999999999994</v>
      </c>
      <c r="AJ65" s="57">
        <f t="shared" si="10"/>
        <v>26.016666666666662</v>
      </c>
      <c r="AK65" s="57">
        <f t="shared" si="11"/>
        <v>116.56521739130434</v>
      </c>
      <c r="AL65" s="57">
        <f t="shared" si="12"/>
        <v>25.697062499999998</v>
      </c>
      <c r="AM65" s="57">
        <f t="shared" si="13"/>
        <v>143.8237142857143</v>
      </c>
      <c r="AN65" s="57">
        <f t="shared" si="14"/>
        <v>4.838709677419355</v>
      </c>
      <c r="AO65" s="57">
        <f t="shared" si="15"/>
        <v>32.5625</v>
      </c>
      <c r="AP65" s="57">
        <f t="shared" si="16"/>
        <v>0.07901587301587301</v>
      </c>
      <c r="AQ65" s="57">
        <f t="shared" si="17"/>
        <v>373.84615384615387</v>
      </c>
      <c r="AR65" s="28">
        <f t="shared" si="18"/>
        <v>0.039536662006812814</v>
      </c>
      <c r="AS65" s="28">
        <f t="shared" si="19"/>
        <v>19.377557142857142</v>
      </c>
      <c r="AT65" s="25">
        <f t="shared" si="20"/>
        <v>206.50827599936292</v>
      </c>
      <c r="AU65" s="25">
        <f t="shared" si="21"/>
        <v>173.2197625</v>
      </c>
      <c r="AV65" s="59">
        <f t="shared" si="22"/>
        <v>1.1921750325651377</v>
      </c>
      <c r="AW65" s="26">
        <f t="shared" si="23"/>
        <v>17.609942070791533</v>
      </c>
      <c r="AX65" s="60">
        <f t="shared" si="24"/>
        <v>0.8104728623524536</v>
      </c>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row>
    <row r="66" spans="1:50" s="81" customFormat="1" ht="12.75">
      <c r="A66" s="70" t="s">
        <v>117</v>
      </c>
      <c r="B66" s="75">
        <v>35964</v>
      </c>
      <c r="C66" s="76">
        <v>162</v>
      </c>
      <c r="D66" s="70" t="s">
        <v>118</v>
      </c>
      <c r="E66" s="70">
        <v>0.5507</v>
      </c>
      <c r="F66" s="70">
        <v>0.05204</v>
      </c>
      <c r="G66" s="54">
        <v>0.02</v>
      </c>
      <c r="H66" s="77">
        <v>2.731</v>
      </c>
      <c r="I66" s="78"/>
      <c r="J66" s="70">
        <v>0.0551682</v>
      </c>
      <c r="K66" s="70">
        <v>0.0101</v>
      </c>
      <c r="L66" s="70">
        <v>0.5096</v>
      </c>
      <c r="M66" s="70">
        <v>0.7096</v>
      </c>
      <c r="N66" s="70">
        <v>0.2993</v>
      </c>
      <c r="O66" s="70">
        <v>3.043</v>
      </c>
      <c r="P66" s="70">
        <v>0.342036</v>
      </c>
      <c r="Q66" s="70">
        <v>5.16221</v>
      </c>
      <c r="R66" s="79">
        <v>7.136</v>
      </c>
      <c r="S66" s="76">
        <v>18</v>
      </c>
      <c r="T66" s="80">
        <v>51</v>
      </c>
      <c r="U66" s="6">
        <v>0.05</v>
      </c>
      <c r="V66" s="70">
        <v>0.4049</v>
      </c>
      <c r="W66" s="70">
        <v>0.002648</v>
      </c>
      <c r="X66" s="70">
        <v>10.45</v>
      </c>
      <c r="Y66" s="70">
        <v>6.121518619243361</v>
      </c>
      <c r="Z66" s="56"/>
      <c r="AA66" s="57">
        <f t="shared" si="1"/>
        <v>19.667857142857144</v>
      </c>
      <c r="AB66" s="57">
        <f t="shared" si="2"/>
        <v>1.8923636363636365</v>
      </c>
      <c r="AC66" s="57">
        <f t="shared" si="3"/>
        <v>2.2222222222222223</v>
      </c>
      <c r="AD66" s="57">
        <f t="shared" si="4"/>
        <v>390.1428571428571</v>
      </c>
      <c r="AE66" s="58"/>
      <c r="AF66" s="57">
        <f t="shared" si="6"/>
        <v>3.9405857142857146</v>
      </c>
      <c r="AG66" s="57">
        <f t="shared" si="7"/>
        <v>0.9774193548387096</v>
      </c>
      <c r="AH66" s="57">
        <f t="shared" si="8"/>
        <v>13.066666666666668</v>
      </c>
      <c r="AI66" s="57">
        <f t="shared" si="9"/>
        <v>35.48</v>
      </c>
      <c r="AJ66" s="57">
        <f t="shared" si="10"/>
        <v>24.941666666666666</v>
      </c>
      <c r="AK66" s="57">
        <f t="shared" si="11"/>
        <v>132.30434782608697</v>
      </c>
      <c r="AL66" s="57">
        <f t="shared" si="12"/>
        <v>21.37725</v>
      </c>
      <c r="AM66" s="57">
        <f t="shared" si="13"/>
        <v>147.4917142857143</v>
      </c>
      <c r="AN66" s="57">
        <f t="shared" si="14"/>
        <v>4.838709677419355</v>
      </c>
      <c r="AO66" s="57">
        <f t="shared" si="15"/>
        <v>25.30625</v>
      </c>
      <c r="AP66" s="57">
        <f t="shared" si="16"/>
        <v>0.08406349206349206</v>
      </c>
      <c r="AQ66" s="57">
        <f t="shared" si="17"/>
        <v>321.5384615384615</v>
      </c>
      <c r="AR66" s="28">
        <f t="shared" si="18"/>
        <v>0.07311390834834171</v>
      </c>
      <c r="AS66" s="28"/>
      <c r="AT66" s="25"/>
      <c r="AU66" s="25"/>
      <c r="AV66" s="59"/>
      <c r="AW66" s="26">
        <f t="shared" si="23"/>
        <v>32.98313115942028</v>
      </c>
      <c r="AX66" s="60">
        <f t="shared" si="24"/>
        <v>0.8970290193372691</v>
      </c>
    </row>
    <row r="67" spans="1:43" ht="15.75">
      <c r="A67" s="82"/>
      <c r="D67" s="83"/>
      <c r="E67" s="28"/>
      <c r="F67" s="28"/>
      <c r="G67" s="28"/>
      <c r="H67" s="28"/>
      <c r="I67" s="28"/>
      <c r="J67" s="28"/>
      <c r="K67" s="28"/>
      <c r="L67" s="28"/>
      <c r="M67" s="28"/>
      <c r="N67" s="28"/>
      <c r="O67" s="28"/>
      <c r="P67" s="28"/>
      <c r="Q67" s="28"/>
      <c r="R67" s="28"/>
      <c r="S67" s="28"/>
      <c r="T67" s="28"/>
      <c r="U67" s="28"/>
      <c r="V67" s="28"/>
      <c r="W67" s="28"/>
      <c r="X67" s="28"/>
      <c r="Y67" s="28"/>
      <c r="AA67" s="1"/>
      <c r="AB67" s="1"/>
      <c r="AC67" s="1"/>
      <c r="AD67" s="1"/>
      <c r="AE67" s="1"/>
      <c r="AF67" s="1"/>
      <c r="AG67" s="1"/>
      <c r="AH67" s="1"/>
      <c r="AI67" s="1"/>
      <c r="AJ67" s="1"/>
      <c r="AK67" s="1"/>
      <c r="AL67" s="1"/>
      <c r="AM67" s="1"/>
      <c r="AN67" s="1"/>
      <c r="AO67" s="1"/>
      <c r="AP67" s="1"/>
      <c r="AQ67" s="1"/>
    </row>
    <row r="68" spans="3:43" s="14" customFormat="1" ht="12.75">
      <c r="C68" s="84"/>
      <c r="G68" s="66"/>
      <c r="H68" s="66"/>
      <c r="AA68" s="17"/>
      <c r="AB68" s="17"/>
      <c r="AC68" s="17"/>
      <c r="AD68" s="17"/>
      <c r="AE68" s="17"/>
      <c r="AF68" s="17"/>
      <c r="AG68" s="17"/>
      <c r="AH68" s="17"/>
      <c r="AI68" s="17"/>
      <c r="AJ68" s="17"/>
      <c r="AK68" s="17"/>
      <c r="AL68" s="17"/>
      <c r="AM68" s="17"/>
      <c r="AN68" s="17"/>
      <c r="AO68" s="17"/>
      <c r="AP68" s="17"/>
      <c r="AQ68" s="17"/>
    </row>
    <row r="69" spans="1:66" s="20" customFormat="1" ht="12.75">
      <c r="A69" s="18"/>
      <c r="B69" s="18"/>
      <c r="C69" s="35"/>
      <c r="D69" s="34"/>
      <c r="E69" s="18"/>
      <c r="F69" s="18"/>
      <c r="G69" s="18"/>
      <c r="H69" s="18"/>
      <c r="I69" s="18"/>
      <c r="J69" s="18"/>
      <c r="K69" s="18"/>
      <c r="L69" s="36"/>
      <c r="M69" s="18"/>
      <c r="N69" s="18"/>
      <c r="O69" s="18"/>
      <c r="P69" s="18"/>
      <c r="Q69" s="18"/>
      <c r="R69" s="36"/>
      <c r="S69" s="36"/>
      <c r="T69" s="36"/>
      <c r="U69" s="18"/>
      <c r="V69" s="18"/>
      <c r="W69" s="18"/>
      <c r="X69" s="18"/>
      <c r="Y69" s="18"/>
      <c r="Z69" s="16"/>
      <c r="AA69" s="18"/>
      <c r="AB69" s="18"/>
      <c r="AC69" s="18"/>
      <c r="AD69" s="18"/>
      <c r="AE69" s="18"/>
      <c r="AF69" s="18"/>
      <c r="AG69" s="18"/>
      <c r="AH69" s="18"/>
      <c r="AI69" s="18"/>
      <c r="AJ69" s="18"/>
      <c r="AK69" s="18"/>
      <c r="AL69" s="18"/>
      <c r="AM69" s="18"/>
      <c r="AN69" s="36"/>
      <c r="AO69" s="36"/>
      <c r="AP69" s="36"/>
      <c r="AQ69" s="18"/>
      <c r="AR69" s="18"/>
      <c r="AS69" s="18"/>
      <c r="AT69" s="18"/>
      <c r="AU69" s="18"/>
      <c r="AV69" s="18"/>
      <c r="AW69" s="37"/>
      <c r="AX69" s="18"/>
      <c r="AY69" s="18"/>
      <c r="AZ69" s="37"/>
      <c r="BA69" s="18"/>
      <c r="BB69" s="18"/>
      <c r="BC69" s="38"/>
      <c r="BD69" s="38"/>
      <c r="BE69" s="19"/>
      <c r="BK69" s="15"/>
      <c r="BL69" s="15"/>
      <c r="BM69" s="15"/>
      <c r="BN69" s="15"/>
    </row>
    <row r="70" spans="2:66" s="20" customFormat="1" ht="12.75">
      <c r="B70" s="85"/>
      <c r="C70" s="36"/>
      <c r="D70" s="36"/>
      <c r="E70" s="18"/>
      <c r="F70" s="18"/>
      <c r="G70" s="18"/>
      <c r="H70" s="18"/>
      <c r="I70" s="18"/>
      <c r="J70" s="18"/>
      <c r="K70" s="18"/>
      <c r="L70" s="36"/>
      <c r="M70" s="18"/>
      <c r="N70" s="18"/>
      <c r="O70" s="18"/>
      <c r="P70" s="18"/>
      <c r="Q70" s="18"/>
      <c r="R70" s="36"/>
      <c r="S70" s="36"/>
      <c r="T70" s="36"/>
      <c r="U70" s="18"/>
      <c r="V70" s="18"/>
      <c r="W70" s="18"/>
      <c r="X70" s="18"/>
      <c r="Y70" s="18"/>
      <c r="Z70" s="18"/>
      <c r="AA70" s="18"/>
      <c r="AB70" s="18"/>
      <c r="AC70" s="18"/>
      <c r="AD70" s="18"/>
      <c r="AE70" s="18"/>
      <c r="AF70" s="18"/>
      <c r="AG70" s="18"/>
      <c r="AH70" s="18"/>
      <c r="AI70" s="18"/>
      <c r="AJ70" s="18"/>
      <c r="AK70" s="18"/>
      <c r="AL70" s="18"/>
      <c r="AM70" s="18"/>
      <c r="AN70" s="18"/>
      <c r="AO70" s="16"/>
      <c r="AP70" s="16"/>
      <c r="AQ70" s="18"/>
      <c r="AR70" s="18"/>
      <c r="AS70" s="18"/>
      <c r="AT70" s="18"/>
      <c r="AU70" s="18"/>
      <c r="AV70" s="18"/>
      <c r="AW70" s="18"/>
      <c r="BC70" s="39"/>
      <c r="BD70" s="39"/>
      <c r="BK70" s="18"/>
      <c r="BL70" s="15"/>
      <c r="BM70" s="15"/>
      <c r="BN70" s="15"/>
    </row>
    <row r="71" spans="1:66" s="13" customFormat="1" ht="12.75">
      <c r="A71" s="21"/>
      <c r="L71" s="22"/>
      <c r="BK71" s="8"/>
      <c r="BL71" s="8"/>
      <c r="BM71" s="8"/>
      <c r="BN71" s="8"/>
    </row>
    <row r="72" spans="3:43" s="14" customFormat="1" ht="12.75">
      <c r="C72" s="84"/>
      <c r="G72" s="66"/>
      <c r="H72" s="66"/>
      <c r="AA72" s="17"/>
      <c r="AB72" s="17"/>
      <c r="AC72" s="17"/>
      <c r="AD72" s="17"/>
      <c r="AE72" s="17"/>
      <c r="AF72" s="17"/>
      <c r="AG72" s="17"/>
      <c r="AH72" s="17"/>
      <c r="AI72" s="17"/>
      <c r="AJ72" s="17"/>
      <c r="AK72" s="17"/>
      <c r="AL72" s="17"/>
      <c r="AM72" s="17"/>
      <c r="AN72" s="17"/>
      <c r="AO72" s="17"/>
      <c r="AP72" s="17"/>
      <c r="AQ72" s="17"/>
    </row>
    <row r="73" spans="3:43" s="14" customFormat="1" ht="12.75">
      <c r="C73" s="84"/>
      <c r="G73" s="66"/>
      <c r="H73" s="66"/>
      <c r="AA73" s="17"/>
      <c r="AB73" s="17"/>
      <c r="AC73" s="17"/>
      <c r="AD73" s="17"/>
      <c r="AE73" s="17"/>
      <c r="AF73" s="17"/>
      <c r="AG73" s="17"/>
      <c r="AH73" s="17"/>
      <c r="AI73" s="17"/>
      <c r="AJ73" s="17"/>
      <c r="AK73" s="17"/>
      <c r="AL73" s="17"/>
      <c r="AM73" s="17"/>
      <c r="AN73" s="17"/>
      <c r="AO73" s="17"/>
      <c r="AP73" s="17"/>
      <c r="AQ73" s="17"/>
    </row>
    <row r="74" spans="3:43" s="14" customFormat="1" ht="12.75">
      <c r="C74" s="84"/>
      <c r="G74" s="66"/>
      <c r="H74" s="66"/>
      <c r="AA74" s="17"/>
      <c r="AB74" s="17"/>
      <c r="AC74" s="17"/>
      <c r="AD74" s="17"/>
      <c r="AE74" s="17"/>
      <c r="AF74" s="17"/>
      <c r="AG74" s="17"/>
      <c r="AH74" s="17"/>
      <c r="AI74" s="17"/>
      <c r="AJ74" s="17"/>
      <c r="AK74" s="17"/>
      <c r="AL74" s="17"/>
      <c r="AM74" s="17"/>
      <c r="AN74" s="17"/>
      <c r="AO74" s="17"/>
      <c r="AP74" s="17"/>
      <c r="AQ74" s="17"/>
    </row>
    <row r="75" spans="27:43" ht="12.75">
      <c r="AA75" s="1"/>
      <c r="AB75" s="1"/>
      <c r="AC75" s="1"/>
      <c r="AD75" s="1"/>
      <c r="AE75" s="1"/>
      <c r="AF75" s="1"/>
      <c r="AG75" s="1"/>
      <c r="AH75" s="1"/>
      <c r="AI75" s="1"/>
      <c r="AJ75" s="1"/>
      <c r="AK75" s="1"/>
      <c r="AL75" s="1"/>
      <c r="AM75" s="1"/>
      <c r="AN75" s="1"/>
      <c r="AO75" s="1"/>
      <c r="AP75" s="1"/>
      <c r="AQ75" s="1"/>
    </row>
    <row r="76" spans="27:43" ht="12.75">
      <c r="AA76" s="1"/>
      <c r="AB76" s="1"/>
      <c r="AC76" s="1"/>
      <c r="AD76" s="1"/>
      <c r="AE76" s="1"/>
      <c r="AF76" s="1"/>
      <c r="AG76" s="1"/>
      <c r="AH76" s="1"/>
      <c r="AI76" s="1"/>
      <c r="AJ76" s="1"/>
      <c r="AK76" s="1"/>
      <c r="AL76" s="1"/>
      <c r="AM76" s="1"/>
      <c r="AN76" s="1"/>
      <c r="AO76" s="1"/>
      <c r="AP76" s="1"/>
      <c r="AQ76" s="1"/>
    </row>
    <row r="77" spans="27:43" ht="12.75">
      <c r="AA77" s="1"/>
      <c r="AB77" s="1"/>
      <c r="AC77" s="1"/>
      <c r="AD77" s="1"/>
      <c r="AE77" s="1"/>
      <c r="AF77" s="1"/>
      <c r="AG77" s="1"/>
      <c r="AH77" s="1"/>
      <c r="AI77" s="1"/>
      <c r="AJ77" s="1"/>
      <c r="AK77" s="1"/>
      <c r="AL77" s="1"/>
      <c r="AM77" s="1"/>
      <c r="AN77" s="1"/>
      <c r="AO77" s="1"/>
      <c r="AP77" s="1"/>
      <c r="AQ77" s="1"/>
    </row>
    <row r="78" spans="27:43" ht="12.75">
      <c r="AA78" s="1"/>
      <c r="AB78" s="1"/>
      <c r="AC78" s="1"/>
      <c r="AD78" s="1"/>
      <c r="AE78" s="1"/>
      <c r="AF78" s="1"/>
      <c r="AG78" s="1"/>
      <c r="AH78" s="1"/>
      <c r="AI78" s="1"/>
      <c r="AJ78" s="1"/>
      <c r="AK78" s="1"/>
      <c r="AL78" s="1"/>
      <c r="AM78" s="1"/>
      <c r="AN78" s="1"/>
      <c r="AO78" s="1"/>
      <c r="AP78" s="1"/>
      <c r="AQ78" s="1"/>
    </row>
    <row r="79" spans="27:43" ht="12.75">
      <c r="AA79" s="1"/>
      <c r="AB79" s="1"/>
      <c r="AC79" s="1"/>
      <c r="AD79" s="1"/>
      <c r="AE79" s="1"/>
      <c r="AF79" s="1"/>
      <c r="AG79" s="1"/>
      <c r="AH79" s="1"/>
      <c r="AI79" s="1"/>
      <c r="AJ79" s="1"/>
      <c r="AK79" s="1"/>
      <c r="AL79" s="1"/>
      <c r="AM79" s="1"/>
      <c r="AN79" s="1"/>
      <c r="AO79" s="1"/>
      <c r="AP79" s="1"/>
      <c r="AQ79" s="1"/>
    </row>
    <row r="80" spans="27:43" ht="12.75">
      <c r="AA80" s="1"/>
      <c r="AB80" s="1"/>
      <c r="AC80" s="1"/>
      <c r="AD80" s="1"/>
      <c r="AE80" s="1"/>
      <c r="AF80" s="1"/>
      <c r="AG80" s="1"/>
      <c r="AH80" s="1"/>
      <c r="AI80" s="1"/>
      <c r="AJ80" s="1"/>
      <c r="AK80" s="1"/>
      <c r="AL80" s="1"/>
      <c r="AM80" s="1"/>
      <c r="AN80" s="1"/>
      <c r="AO80" s="1"/>
      <c r="AP80" s="1"/>
      <c r="AQ80" s="1"/>
    </row>
  </sheetData>
  <sheetProtection/>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K7" sqref="K7"/>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J42" sqref="J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I42" sqref="I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I41" sqref="I41"/>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I42" sqref="I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F41" sqref="F41"/>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42" sqref="G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I6" sqref="I6"/>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C35" sqref="C35"/>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Q36" sqref="Q36"/>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I42" sqref="I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Q36" sqref="Q36"/>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L41" sqref="L41"/>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0" sqref="B40"/>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42" sqref="D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P34" sqref="P34"/>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42" sqref="H42"/>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43" sqref="I43"/>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I43" sqref="I42:I43"/>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8" sqref="J8"/>
    </sheetView>
  </sheetViews>
  <sheetFormatPr defaultColWidth="9.140625" defaultRowHeight="12.75"/>
  <cols>
    <col min="1" max="16384" width="9.140625" style="40"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2008-07-25T15:44:27Z</cp:lastPrinted>
  <dcterms:created xsi:type="dcterms:W3CDTF">2007-01-12T09:38:48Z</dcterms:created>
  <dcterms:modified xsi:type="dcterms:W3CDTF">2012-01-26T10:56:51Z</dcterms:modified>
  <cp:category/>
  <cp:version/>
  <cp:contentType/>
  <cp:contentStatus/>
</cp:coreProperties>
</file>